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6" yWindow="540" windowWidth="23256" windowHeight="10932" activeTab="1"/>
  </bookViews>
  <sheets>
    <sheet name="Rekapitulácia stavby" sheetId="1" r:id="rId1"/>
    <sheet name="201811 - Rekonštrukcia ša..." sheetId="2" r:id="rId2"/>
  </sheets>
  <definedNames>
    <definedName name="_xlnm.Print_Titles" localSheetId="1">'201811 - Rekonštrukcia ša...'!$131:$131</definedName>
    <definedName name="_xlnm.Print_Titles" localSheetId="0">'Rekapitulácia stavby'!$85:$85</definedName>
    <definedName name="_xlnm.Print_Area" localSheetId="1">'201811 - Rekonštrukcia ša...'!$C$4:$Q$70,'201811 - Rekonštrukcia ša...'!$C$76:$Q$116,'201811 - Rekonštrukcia ša...'!$C$122:$Q$354</definedName>
    <definedName name="_xlnm.Print_Area" localSheetId="0">'Rekapitulácia stavby'!$C$4:$AP$70,'Rekapitulácia stavby'!$C$76:$AP$92</definedName>
  </definedNames>
  <calcPr calcId="145621"/>
</workbook>
</file>

<file path=xl/calcChain.xml><?xml version="1.0" encoding="utf-8"?>
<calcChain xmlns="http://schemas.openxmlformats.org/spreadsheetml/2006/main">
  <c r="AY88" i="1" l="1"/>
  <c r="AX88" i="1"/>
  <c r="BI354" i="2"/>
  <c r="BH354" i="2"/>
  <c r="BG354" i="2"/>
  <c r="BE354" i="2"/>
  <c r="AA354" i="2"/>
  <c r="AA353" i="2" s="1"/>
  <c r="Y354" i="2"/>
  <c r="Y353" i="2"/>
  <c r="W354" i="2"/>
  <c r="W353" i="2" s="1"/>
  <c r="BK354" i="2"/>
  <c r="BK353" i="2" s="1"/>
  <c r="N353" i="2" s="1"/>
  <c r="N112" i="2" s="1"/>
  <c r="N354" i="2"/>
  <c r="BF354" i="2" s="1"/>
  <c r="BI352" i="2"/>
  <c r="BH352" i="2"/>
  <c r="BG352" i="2"/>
  <c r="BE352" i="2"/>
  <c r="AA352" i="2"/>
  <c r="Y352" i="2"/>
  <c r="W352" i="2"/>
  <c r="BK352" i="2"/>
  <c r="N352" i="2"/>
  <c r="BF352" i="2" s="1"/>
  <c r="BI351" i="2"/>
  <c r="BH351" i="2"/>
  <c r="BG351" i="2"/>
  <c r="BE351" i="2"/>
  <c r="AA351" i="2"/>
  <c r="Y351" i="2"/>
  <c r="W351" i="2"/>
  <c r="BK351" i="2"/>
  <c r="N351" i="2"/>
  <c r="BF351" i="2" s="1"/>
  <c r="BI350" i="2"/>
  <c r="BH350" i="2"/>
  <c r="BG350" i="2"/>
  <c r="BE350" i="2"/>
  <c r="AA350" i="2"/>
  <c r="Y350" i="2"/>
  <c r="W350" i="2"/>
  <c r="BK350" i="2"/>
  <c r="N350" i="2"/>
  <c r="BF350" i="2" s="1"/>
  <c r="BI349" i="2"/>
  <c r="BH349" i="2"/>
  <c r="BG349" i="2"/>
  <c r="BE349" i="2"/>
  <c r="AA349" i="2"/>
  <c r="Y349" i="2"/>
  <c r="W349" i="2"/>
  <c r="BK349" i="2"/>
  <c r="N349" i="2"/>
  <c r="BF349" i="2" s="1"/>
  <c r="BI348" i="2"/>
  <c r="BH348" i="2"/>
  <c r="BG348" i="2"/>
  <c r="BE348" i="2"/>
  <c r="AA348" i="2"/>
  <c r="Y348" i="2"/>
  <c r="W348" i="2"/>
  <c r="BK348" i="2"/>
  <c r="N348" i="2"/>
  <c r="BF348" i="2" s="1"/>
  <c r="BI347" i="2"/>
  <c r="BH347" i="2"/>
  <c r="BG347" i="2"/>
  <c r="BE347" i="2"/>
  <c r="AA347" i="2"/>
  <c r="Y347" i="2"/>
  <c r="W347" i="2"/>
  <c r="BK347" i="2"/>
  <c r="N347" i="2"/>
  <c r="BF347" i="2" s="1"/>
  <c r="BI346" i="2"/>
  <c r="BH346" i="2"/>
  <c r="BG346" i="2"/>
  <c r="BE346" i="2"/>
  <c r="AA346" i="2"/>
  <c r="Y346" i="2"/>
  <c r="W346" i="2"/>
  <c r="BK346" i="2"/>
  <c r="N346" i="2"/>
  <c r="BF346" i="2" s="1"/>
  <c r="BI345" i="2"/>
  <c r="BH345" i="2"/>
  <c r="BG345" i="2"/>
  <c r="BE345" i="2"/>
  <c r="AA345" i="2"/>
  <c r="Y345" i="2"/>
  <c r="W345" i="2"/>
  <c r="BK345" i="2"/>
  <c r="N345" i="2"/>
  <c r="BF345" i="2" s="1"/>
  <c r="BI344" i="2"/>
  <c r="BH344" i="2"/>
  <c r="BG344" i="2"/>
  <c r="BE344" i="2"/>
  <c r="AA344" i="2"/>
  <c r="Y344" i="2"/>
  <c r="W344" i="2"/>
  <c r="BK344" i="2"/>
  <c r="N344" i="2"/>
  <c r="BF344" i="2" s="1"/>
  <c r="BI343" i="2"/>
  <c r="BH343" i="2"/>
  <c r="BG343" i="2"/>
  <c r="BE343" i="2"/>
  <c r="AA343" i="2"/>
  <c r="Y343" i="2"/>
  <c r="W343" i="2"/>
  <c r="BK343" i="2"/>
  <c r="N343" i="2"/>
  <c r="BF343" i="2" s="1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E341" i="2"/>
  <c r="AA341" i="2"/>
  <c r="AA340" i="2" s="1"/>
  <c r="AA339" i="2" s="1"/>
  <c r="Y341" i="2"/>
  <c r="W341" i="2"/>
  <c r="W340" i="2"/>
  <c r="W339" i="2" s="1"/>
  <c r="BK341" i="2"/>
  <c r="BK340" i="2" s="1"/>
  <c r="N341" i="2"/>
  <c r="BF341" i="2" s="1"/>
  <c r="BI334" i="2"/>
  <c r="BH334" i="2"/>
  <c r="BG334" i="2"/>
  <c r="BE334" i="2"/>
  <c r="AA334" i="2"/>
  <c r="AA333" i="2"/>
  <c r="Y334" i="2"/>
  <c r="Y333" i="2" s="1"/>
  <c r="W334" i="2"/>
  <c r="W333" i="2"/>
  <c r="BK334" i="2"/>
  <c r="BK333" i="2" s="1"/>
  <c r="N333" i="2" s="1"/>
  <c r="N109" i="2" s="1"/>
  <c r="N334" i="2"/>
  <c r="BF334" i="2" s="1"/>
  <c r="BI332" i="2"/>
  <c r="BH332" i="2"/>
  <c r="BG332" i="2"/>
  <c r="BE332" i="2"/>
  <c r="AA332" i="2"/>
  <c r="Y332" i="2"/>
  <c r="W332" i="2"/>
  <c r="BK332" i="2"/>
  <c r="N332" i="2"/>
  <c r="BF332" i="2"/>
  <c r="BI330" i="2"/>
  <c r="BH330" i="2"/>
  <c r="BG330" i="2"/>
  <c r="BE330" i="2"/>
  <c r="AA330" i="2"/>
  <c r="Y330" i="2"/>
  <c r="W330" i="2"/>
  <c r="BK330" i="2"/>
  <c r="N330" i="2"/>
  <c r="BF330" i="2"/>
  <c r="BI327" i="2"/>
  <c r="BH327" i="2"/>
  <c r="BG327" i="2"/>
  <c r="BE327" i="2"/>
  <c r="AA327" i="2"/>
  <c r="Y327" i="2"/>
  <c r="Y324" i="2" s="1"/>
  <c r="W327" i="2"/>
  <c r="BK327" i="2"/>
  <c r="N327" i="2"/>
  <c r="BF327" i="2"/>
  <c r="BI325" i="2"/>
  <c r="BH325" i="2"/>
  <c r="BG325" i="2"/>
  <c r="BE325" i="2"/>
  <c r="AA325" i="2"/>
  <c r="AA324" i="2"/>
  <c r="Y325" i="2"/>
  <c r="W325" i="2"/>
  <c r="W324" i="2" s="1"/>
  <c r="BK325" i="2"/>
  <c r="BK324" i="2"/>
  <c r="N324" i="2" s="1"/>
  <c r="N108" i="2" s="1"/>
  <c r="N325" i="2"/>
  <c r="BF325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15" i="2"/>
  <c r="BH315" i="2"/>
  <c r="BG315" i="2"/>
  <c r="BE315" i="2"/>
  <c r="AA315" i="2"/>
  <c r="AA314" i="2"/>
  <c r="Y315" i="2"/>
  <c r="Y314" i="2" s="1"/>
  <c r="W315" i="2"/>
  <c r="W314" i="2"/>
  <c r="BK315" i="2"/>
  <c r="N315" i="2"/>
  <c r="BF315" i="2" s="1"/>
  <c r="BI313" i="2"/>
  <c r="BH313" i="2"/>
  <c r="BG313" i="2"/>
  <c r="BE313" i="2"/>
  <c r="AA313" i="2"/>
  <c r="AA312" i="2"/>
  <c r="Y313" i="2"/>
  <c r="Y312" i="2" s="1"/>
  <c r="W313" i="2"/>
  <c r="W312" i="2"/>
  <c r="BK313" i="2"/>
  <c r="BK312" i="2" s="1"/>
  <c r="N312" i="2" s="1"/>
  <c r="N106" i="2" s="1"/>
  <c r="N313" i="2"/>
  <c r="BF313" i="2" s="1"/>
  <c r="BI311" i="2"/>
  <c r="BH311" i="2"/>
  <c r="BG311" i="2"/>
  <c r="BE311" i="2"/>
  <c r="AA311" i="2"/>
  <c r="Y311" i="2"/>
  <c r="W311" i="2"/>
  <c r="BK311" i="2"/>
  <c r="N311" i="2"/>
  <c r="BF311" i="2" s="1"/>
  <c r="BI306" i="2"/>
  <c r="BH306" i="2"/>
  <c r="BG306" i="2"/>
  <c r="BE306" i="2"/>
  <c r="AA306" i="2"/>
  <c r="Y306" i="2"/>
  <c r="W306" i="2"/>
  <c r="BK306" i="2"/>
  <c r="N306" i="2"/>
  <c r="BF306" i="2" s="1"/>
  <c r="BI303" i="2"/>
  <c r="BH303" i="2"/>
  <c r="BG303" i="2"/>
  <c r="BE303" i="2"/>
  <c r="AA303" i="2"/>
  <c r="Y303" i="2"/>
  <c r="W303" i="2"/>
  <c r="BK303" i="2"/>
  <c r="N303" i="2"/>
  <c r="BF303" i="2" s="1"/>
  <c r="BI301" i="2"/>
  <c r="BH301" i="2"/>
  <c r="BG301" i="2"/>
  <c r="BE301" i="2"/>
  <c r="AA301" i="2"/>
  <c r="AA300" i="2"/>
  <c r="Y301" i="2"/>
  <c r="Y300" i="2" s="1"/>
  <c r="W301" i="2"/>
  <c r="W300" i="2"/>
  <c r="BK301" i="2"/>
  <c r="BK300" i="2" s="1"/>
  <c r="N300" i="2" s="1"/>
  <c r="N105" i="2" s="1"/>
  <c r="N301" i="2"/>
  <c r="BF301" i="2" s="1"/>
  <c r="BI298" i="2"/>
  <c r="BH298" i="2"/>
  <c r="BG298" i="2"/>
  <c r="BE298" i="2"/>
  <c r="AA298" i="2"/>
  <c r="AA297" i="2"/>
  <c r="Y298" i="2"/>
  <c r="Y297" i="2" s="1"/>
  <c r="W298" i="2"/>
  <c r="W297" i="2"/>
  <c r="BK298" i="2"/>
  <c r="BK297" i="2" s="1"/>
  <c r="N297" i="2" s="1"/>
  <c r="N104" i="2" s="1"/>
  <c r="N298" i="2"/>
  <c r="BF298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N293" i="2"/>
  <c r="BF293" i="2" s="1"/>
  <c r="BI291" i="2"/>
  <c r="BH291" i="2"/>
  <c r="BG291" i="2"/>
  <c r="BE291" i="2"/>
  <c r="AA291" i="2"/>
  <c r="Y291" i="2"/>
  <c r="W291" i="2"/>
  <c r="BK291" i="2"/>
  <c r="N291" i="2"/>
  <c r="BF291" i="2" s="1"/>
  <c r="BI287" i="2"/>
  <c r="BH287" i="2"/>
  <c r="BG287" i="2"/>
  <c r="BE287" i="2"/>
  <c r="AA287" i="2"/>
  <c r="AA286" i="2" s="1"/>
  <c r="Y287" i="2"/>
  <c r="Y286" i="2"/>
  <c r="W287" i="2"/>
  <c r="W286" i="2" s="1"/>
  <c r="BK287" i="2"/>
  <c r="BK286" i="2" s="1"/>
  <c r="N286" i="2" s="1"/>
  <c r="N103" i="2" s="1"/>
  <c r="N287" i="2"/>
  <c r="BF287" i="2" s="1"/>
  <c r="BI285" i="2"/>
  <c r="BH285" i="2"/>
  <c r="BG285" i="2"/>
  <c r="BE285" i="2"/>
  <c r="AA285" i="2"/>
  <c r="Y285" i="2"/>
  <c r="W285" i="2"/>
  <c r="BK285" i="2"/>
  <c r="N285" i="2"/>
  <c r="BF285" i="2" s="1"/>
  <c r="BI283" i="2"/>
  <c r="BH283" i="2"/>
  <c r="BG283" i="2"/>
  <c r="BE283" i="2"/>
  <c r="AA283" i="2"/>
  <c r="AA282" i="2"/>
  <c r="Y283" i="2"/>
  <c r="Y282" i="2" s="1"/>
  <c r="W283" i="2"/>
  <c r="W282" i="2"/>
  <c r="BK283" i="2"/>
  <c r="BK282" i="2" s="1"/>
  <c r="N282" i="2" s="1"/>
  <c r="N102" i="2" s="1"/>
  <c r="N283" i="2"/>
  <c r="BF283" i="2" s="1"/>
  <c r="BI281" i="2"/>
  <c r="BH281" i="2"/>
  <c r="BG281" i="2"/>
  <c r="BE281" i="2"/>
  <c r="AA281" i="2"/>
  <c r="AA278" i="2" s="1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Y278" i="2"/>
  <c r="W279" i="2"/>
  <c r="W278" i="2"/>
  <c r="BK279" i="2"/>
  <c r="BK278" i="2" s="1"/>
  <c r="N278" i="2" s="1"/>
  <c r="N101" i="2" s="1"/>
  <c r="N279" i="2"/>
  <c r="BF279" i="2" s="1"/>
  <c r="BI277" i="2"/>
  <c r="BH277" i="2"/>
  <c r="BG277" i="2"/>
  <c r="BE277" i="2"/>
  <c r="AA277" i="2"/>
  <c r="AA276" i="2"/>
  <c r="Y277" i="2"/>
  <c r="Y276" i="2" s="1"/>
  <c r="W277" i="2"/>
  <c r="W276" i="2"/>
  <c r="BK277" i="2"/>
  <c r="BK276" i="2"/>
  <c r="N276" i="2" s="1"/>
  <c r="N100" i="2" s="1"/>
  <c r="N277" i="2"/>
  <c r="BF277" i="2" s="1"/>
  <c r="BI275" i="2"/>
  <c r="BH275" i="2"/>
  <c r="BG275" i="2"/>
  <c r="BE275" i="2"/>
  <c r="AA275" i="2"/>
  <c r="Y275" i="2"/>
  <c r="W275" i="2"/>
  <c r="BK275" i="2"/>
  <c r="N275" i="2"/>
  <c r="BF275" i="2" s="1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Y272" i="2"/>
  <c r="W272" i="2"/>
  <c r="BK272" i="2"/>
  <c r="N272" i="2"/>
  <c r="BF272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 s="1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AA255" i="2"/>
  <c r="Y256" i="2"/>
  <c r="Y255" i="2"/>
  <c r="W256" i="2"/>
  <c r="W255" i="2"/>
  <c r="BK256" i="2"/>
  <c r="BK255" i="2" s="1"/>
  <c r="N255" i="2" s="1"/>
  <c r="N99" i="2" s="1"/>
  <c r="N256" i="2"/>
  <c r="BF256" i="2" s="1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AA251" i="2" s="1"/>
  <c r="Y252" i="2"/>
  <c r="Y251" i="2" s="1"/>
  <c r="W252" i="2"/>
  <c r="W251" i="2" s="1"/>
  <c r="BK252" i="2"/>
  <c r="BK251" i="2" s="1"/>
  <c r="N251" i="2" s="1"/>
  <c r="N98" i="2" s="1"/>
  <c r="N252" i="2"/>
  <c r="BF252" i="2" s="1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AA246" i="2"/>
  <c r="Y247" i="2"/>
  <c r="Y246" i="2" s="1"/>
  <c r="W247" i="2"/>
  <c r="W246" i="2" s="1"/>
  <c r="BK247" i="2"/>
  <c r="N247" i="2"/>
  <c r="BF247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N241" i="2"/>
  <c r="BF241" i="2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AA231" i="2"/>
  <c r="Y232" i="2"/>
  <c r="Y231" i="2" s="1"/>
  <c r="W232" i="2"/>
  <c r="W231" i="2"/>
  <c r="BK232" i="2"/>
  <c r="BK231" i="2" s="1"/>
  <c r="N232" i="2"/>
  <c r="BF232" i="2"/>
  <c r="BI229" i="2"/>
  <c r="BH229" i="2"/>
  <c r="BG229" i="2"/>
  <c r="BE229" i="2"/>
  <c r="AA229" i="2"/>
  <c r="AA228" i="2"/>
  <c r="Y229" i="2"/>
  <c r="Y228" i="2"/>
  <c r="W229" i="2"/>
  <c r="W228" i="2"/>
  <c r="BK229" i="2"/>
  <c r="BK228" i="2" s="1"/>
  <c r="N228" i="2" s="1"/>
  <c r="N94" i="2" s="1"/>
  <c r="N229" i="2"/>
  <c r="BF229" i="2" s="1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 s="1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4" i="2"/>
  <c r="BH214" i="2"/>
  <c r="BG214" i="2"/>
  <c r="BE214" i="2"/>
  <c r="AA214" i="2"/>
  <c r="Y214" i="2"/>
  <c r="W214" i="2"/>
  <c r="BK214" i="2"/>
  <c r="N214" i="2"/>
  <c r="BF214" i="2" s="1"/>
  <c r="BI212" i="2"/>
  <c r="BH212" i="2"/>
  <c r="BG212" i="2"/>
  <c r="BE212" i="2"/>
  <c r="AA212" i="2"/>
  <c r="Y212" i="2"/>
  <c r="W212" i="2"/>
  <c r="BK212" i="2"/>
  <c r="N212" i="2"/>
  <c r="BF212" i="2" s="1"/>
  <c r="BI210" i="2"/>
  <c r="BH210" i="2"/>
  <c r="BG210" i="2"/>
  <c r="BE210" i="2"/>
  <c r="AA210" i="2"/>
  <c r="Y210" i="2"/>
  <c r="W210" i="2"/>
  <c r="BK210" i="2"/>
  <c r="N210" i="2"/>
  <c r="BF210" i="2" s="1"/>
  <c r="BI208" i="2"/>
  <c r="BH208" i="2"/>
  <c r="BG208" i="2"/>
  <c r="BE208" i="2"/>
  <c r="AA208" i="2"/>
  <c r="Y208" i="2"/>
  <c r="W208" i="2"/>
  <c r="BK208" i="2"/>
  <c r="N208" i="2"/>
  <c r="BF208" i="2" s="1"/>
  <c r="BI206" i="2"/>
  <c r="BH206" i="2"/>
  <c r="BG206" i="2"/>
  <c r="BE206" i="2"/>
  <c r="AA206" i="2"/>
  <c r="Y206" i="2"/>
  <c r="W206" i="2"/>
  <c r="BK206" i="2"/>
  <c r="N206" i="2"/>
  <c r="BF206" i="2" s="1"/>
  <c r="BI202" i="2"/>
  <c r="BH202" i="2"/>
  <c r="BG202" i="2"/>
  <c r="BE202" i="2"/>
  <c r="AA202" i="2"/>
  <c r="AA201" i="2"/>
  <c r="Y202" i="2"/>
  <c r="Y201" i="2" s="1"/>
  <c r="W202" i="2"/>
  <c r="W201" i="2"/>
  <c r="BK202" i="2"/>
  <c r="N202" i="2"/>
  <c r="BF202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/>
  <c r="BI196" i="2"/>
  <c r="BH196" i="2"/>
  <c r="BG196" i="2"/>
  <c r="BE196" i="2"/>
  <c r="AA196" i="2"/>
  <c r="Y196" i="2"/>
  <c r="W196" i="2"/>
  <c r="BK196" i="2"/>
  <c r="N196" i="2"/>
  <c r="BF196" i="2"/>
  <c r="BI194" i="2"/>
  <c r="BH194" i="2"/>
  <c r="BG194" i="2"/>
  <c r="BE194" i="2"/>
  <c r="AA194" i="2"/>
  <c r="Y194" i="2"/>
  <c r="W194" i="2"/>
  <c r="BK194" i="2"/>
  <c r="N194" i="2"/>
  <c r="BF194" i="2"/>
  <c r="BI192" i="2"/>
  <c r="BH192" i="2"/>
  <c r="BG192" i="2"/>
  <c r="BE192" i="2"/>
  <c r="AA192" i="2"/>
  <c r="Y192" i="2"/>
  <c r="W192" i="2"/>
  <c r="BK192" i="2"/>
  <c r="N192" i="2"/>
  <c r="BF192" i="2"/>
  <c r="BI185" i="2"/>
  <c r="BH185" i="2"/>
  <c r="BG185" i="2"/>
  <c r="BE185" i="2"/>
  <c r="AA185" i="2"/>
  <c r="Y185" i="2"/>
  <c r="W185" i="2"/>
  <c r="BK185" i="2"/>
  <c r="N185" i="2"/>
  <c r="BF185" i="2"/>
  <c r="BI178" i="2"/>
  <c r="BH178" i="2"/>
  <c r="BG178" i="2"/>
  <c r="BE178" i="2"/>
  <c r="AA178" i="2"/>
  <c r="Y178" i="2"/>
  <c r="W178" i="2"/>
  <c r="BK178" i="2"/>
  <c r="N178" i="2"/>
  <c r="BF178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AA173" i="2"/>
  <c r="Y174" i="2"/>
  <c r="Y173" i="2"/>
  <c r="W174" i="2"/>
  <c r="W173" i="2"/>
  <c r="BK174" i="2"/>
  <c r="BK173" i="2"/>
  <c r="N173" i="2" s="1"/>
  <c r="N92" i="2" s="1"/>
  <c r="N174" i="2"/>
  <c r="BF174" i="2" s="1"/>
  <c r="BI171" i="2"/>
  <c r="BH171" i="2"/>
  <c r="BG171" i="2"/>
  <c r="BE171" i="2"/>
  <c r="AA171" i="2"/>
  <c r="Y171" i="2"/>
  <c r="W171" i="2"/>
  <c r="BK171" i="2"/>
  <c r="N171" i="2"/>
  <c r="BF171" i="2" s="1"/>
  <c r="BI169" i="2"/>
  <c r="BH169" i="2"/>
  <c r="BG169" i="2"/>
  <c r="BE169" i="2"/>
  <c r="AA169" i="2"/>
  <c r="Y169" i="2"/>
  <c r="W169" i="2"/>
  <c r="BK169" i="2"/>
  <c r="N169" i="2"/>
  <c r="BF169" i="2" s="1"/>
  <c r="BI166" i="2"/>
  <c r="BH166" i="2"/>
  <c r="BG166" i="2"/>
  <c r="BE166" i="2"/>
  <c r="AA166" i="2"/>
  <c r="Y166" i="2"/>
  <c r="W166" i="2"/>
  <c r="BK166" i="2"/>
  <c r="N166" i="2"/>
  <c r="BF166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59" i="2"/>
  <c r="BH159" i="2"/>
  <c r="BG159" i="2"/>
  <c r="BE159" i="2"/>
  <c r="AA159" i="2"/>
  <c r="AA158" i="2" s="1"/>
  <c r="Y159" i="2"/>
  <c r="Y158" i="2" s="1"/>
  <c r="W159" i="2"/>
  <c r="W158" i="2" s="1"/>
  <c r="BK159" i="2"/>
  <c r="BK158" i="2" s="1"/>
  <c r="N158" i="2" s="1"/>
  <c r="N91" i="2" s="1"/>
  <c r="N159" i="2"/>
  <c r="BF159" i="2" s="1"/>
  <c r="BI154" i="2"/>
  <c r="BH154" i="2"/>
  <c r="BG154" i="2"/>
  <c r="BE154" i="2"/>
  <c r="AA154" i="2"/>
  <c r="Y154" i="2"/>
  <c r="W154" i="2"/>
  <c r="BK154" i="2"/>
  <c r="N154" i="2"/>
  <c r="BF154" i="2" s="1"/>
  <c r="BI150" i="2"/>
  <c r="BH150" i="2"/>
  <c r="BG150" i="2"/>
  <c r="BE150" i="2"/>
  <c r="AA150" i="2"/>
  <c r="Y150" i="2"/>
  <c r="W150" i="2"/>
  <c r="BK150" i="2"/>
  <c r="N150" i="2"/>
  <c r="BF150" i="2" s="1"/>
  <c r="BI148" i="2"/>
  <c r="BH148" i="2"/>
  <c r="BG148" i="2"/>
  <c r="BE148" i="2"/>
  <c r="AA148" i="2"/>
  <c r="Y148" i="2"/>
  <c r="W148" i="2"/>
  <c r="BK148" i="2"/>
  <c r="N148" i="2"/>
  <c r="BF148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3" i="2"/>
  <c r="BH143" i="2"/>
  <c r="BG143" i="2"/>
  <c r="BE143" i="2"/>
  <c r="AA143" i="2"/>
  <c r="Y143" i="2"/>
  <c r="W143" i="2"/>
  <c r="BK143" i="2"/>
  <c r="N143" i="2"/>
  <c r="BF143" i="2" s="1"/>
  <c r="BI141" i="2"/>
  <c r="BH141" i="2"/>
  <c r="BG141" i="2"/>
  <c r="BE141" i="2"/>
  <c r="AA141" i="2"/>
  <c r="AA140" i="2" s="1"/>
  <c r="Y141" i="2"/>
  <c r="Y140" i="2" s="1"/>
  <c r="W141" i="2"/>
  <c r="W140" i="2" s="1"/>
  <c r="BK141" i="2"/>
  <c r="BK140" i="2" s="1"/>
  <c r="N140" i="2" s="1"/>
  <c r="N90" i="2" s="1"/>
  <c r="N141" i="2"/>
  <c r="BF141" i="2" s="1"/>
  <c r="BI139" i="2"/>
  <c r="BH139" i="2"/>
  <c r="BG139" i="2"/>
  <c r="BE139" i="2"/>
  <c r="AA139" i="2"/>
  <c r="Y139" i="2"/>
  <c r="W139" i="2"/>
  <c r="BK139" i="2"/>
  <c r="N139" i="2"/>
  <c r="BF139" i="2" s="1"/>
  <c r="BI135" i="2"/>
  <c r="H35" i="2" s="1"/>
  <c r="BD88" i="1" s="1"/>
  <c r="BD87" i="1" s="1"/>
  <c r="W35" i="1" s="1"/>
  <c r="BH135" i="2"/>
  <c r="BG135" i="2"/>
  <c r="H33" i="2" s="1"/>
  <c r="BB88" i="1" s="1"/>
  <c r="BB87" i="1" s="1"/>
  <c r="BE135" i="2"/>
  <c r="AA135" i="2"/>
  <c r="AA134" i="2"/>
  <c r="Y135" i="2"/>
  <c r="Y134" i="2"/>
  <c r="W135" i="2"/>
  <c r="W134" i="2"/>
  <c r="BK135" i="2"/>
  <c r="N135" i="2"/>
  <c r="BF135" i="2" s="1"/>
  <c r="F126" i="2"/>
  <c r="F124" i="2"/>
  <c r="M27" i="2"/>
  <c r="AS88" i="1"/>
  <c r="AS87" i="1" s="1"/>
  <c r="F80" i="2"/>
  <c r="F78" i="2"/>
  <c r="O20" i="2"/>
  <c r="E20" i="2"/>
  <c r="M129" i="2" s="1"/>
  <c r="O19" i="2"/>
  <c r="O17" i="2"/>
  <c r="E17" i="2"/>
  <c r="M82" i="2" s="1"/>
  <c r="O16" i="2"/>
  <c r="O14" i="2"/>
  <c r="E14" i="2"/>
  <c r="F129" i="2" s="1"/>
  <c r="O13" i="2"/>
  <c r="O11" i="2"/>
  <c r="E11" i="2"/>
  <c r="F128" i="2" s="1"/>
  <c r="O10" i="2"/>
  <c r="O8" i="2"/>
  <c r="M126" i="2" s="1"/>
  <c r="AK27" i="1"/>
  <c r="AM83" i="1"/>
  <c r="L83" i="1"/>
  <c r="AM82" i="1"/>
  <c r="L82" i="1"/>
  <c r="AM80" i="1"/>
  <c r="L80" i="1"/>
  <c r="L78" i="1"/>
  <c r="L77" i="1"/>
  <c r="M128" i="2" l="1"/>
  <c r="BK134" i="2"/>
  <c r="BK133" i="2" s="1"/>
  <c r="BK201" i="2"/>
  <c r="N201" i="2" s="1"/>
  <c r="N93" i="2" s="1"/>
  <c r="BK314" i="2"/>
  <c r="N314" i="2" s="1"/>
  <c r="N107" i="2" s="1"/>
  <c r="Y340" i="2"/>
  <c r="Y339" i="2" s="1"/>
  <c r="F82" i="2"/>
  <c r="W133" i="2"/>
  <c r="Y133" i="2"/>
  <c r="W230" i="2"/>
  <c r="Y230" i="2"/>
  <c r="AA133" i="2"/>
  <c r="AA230" i="2"/>
  <c r="M80" i="2"/>
  <c r="F83" i="2"/>
  <c r="BK246" i="2"/>
  <c r="N246" i="2" s="1"/>
  <c r="N97" i="2" s="1"/>
  <c r="H34" i="2"/>
  <c r="BC88" i="1" s="1"/>
  <c r="BC87" i="1" s="1"/>
  <c r="W34" i="1" s="1"/>
  <c r="M31" i="2"/>
  <c r="AV88" i="1" s="1"/>
  <c r="N340" i="2"/>
  <c r="N111" i="2" s="1"/>
  <c r="BK339" i="2"/>
  <c r="N339" i="2" s="1"/>
  <c r="N110" i="2" s="1"/>
  <c r="H32" i="2"/>
  <c r="BA88" i="1" s="1"/>
  <c r="BA87" i="1" s="1"/>
  <c r="M32" i="2"/>
  <c r="AW88" i="1" s="1"/>
  <c r="AT88" i="1" s="1"/>
  <c r="N134" i="2"/>
  <c r="N89" i="2" s="1"/>
  <c r="W33" i="1"/>
  <c r="AX87" i="1"/>
  <c r="AY87" i="1"/>
  <c r="N231" i="2"/>
  <c r="N96" i="2" s="1"/>
  <c r="BK230" i="2"/>
  <c r="N230" i="2" s="1"/>
  <c r="N95" i="2" s="1"/>
  <c r="M83" i="2"/>
  <c r="H31" i="2"/>
  <c r="AZ88" i="1" s="1"/>
  <c r="AZ87" i="1" s="1"/>
  <c r="Y132" i="2" l="1"/>
  <c r="AA132" i="2"/>
  <c r="W132" i="2"/>
  <c r="AU88" i="1" s="1"/>
  <c r="AU87" i="1" s="1"/>
  <c r="N133" i="2"/>
  <c r="N88" i="2" s="1"/>
  <c r="BK132" i="2"/>
  <c r="N132" i="2" s="1"/>
  <c r="N87" i="2" s="1"/>
  <c r="AV87" i="1"/>
  <c r="W31" i="1"/>
  <c r="AW87" i="1"/>
  <c r="AK32" i="1" s="1"/>
  <c r="W32" i="1"/>
  <c r="AT87" i="1" l="1"/>
  <c r="AK31" i="1"/>
  <c r="L116" i="2"/>
  <c r="M26" i="2"/>
  <c r="M29" i="2" s="1"/>
  <c r="AG88" i="1" l="1"/>
  <c r="L37" i="2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<sst xmlns="http://schemas.openxmlformats.org/spreadsheetml/2006/main" count="2680" uniqueCount="661">
  <si>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</si>
  <si>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</si>
  <si>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</si>
  <si>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</si>
  <si>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</si>
  <si>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</si>
  <si>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</si>
  <si>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</si>
  <si>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</si>
  <si>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</si>
  <si>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</si>
  <si>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</si>
  <si>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</si>
  <si>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</si>
  <si>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201811</t>
  </si>
  <si>
    <t>Stavba:</t>
  </si>
  <si>
    <t>Rekonštrukcia šatní a zázemia pre ihriská Nižný Klatov</t>
  </si>
  <si>
    <t>JKSO:</t>
  </si>
  <si>
    <t>KS:</t>
  </si>
  <si>
    <t>Miesto:</t>
  </si>
  <si>
    <t>Nižný Klatov</t>
  </si>
  <si>
    <t>Dátum:</t>
  </si>
  <si>
    <t>12.3.2018</t>
  </si>
  <si>
    <t>Objednávateľ:</t>
  </si>
  <si>
    <t>IČO:</t>
  </si>
  <si>
    <t xml:space="preserve"> 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</si>
  <si>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</si>
  <si>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</si>
  <si>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</si>
  <si>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</si>
  <si>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</si>
  <si>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</si>
  <si>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</si>
  <si>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</si>
  <si>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</si>
  <si>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</si>
  <si>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</si>
  <si>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</si>
  <si>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</si>
  <si>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</si>
  <si>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</si>
  <si>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</si>
  <si>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</si>
  <si>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</si>
  <si>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</si>
  <si>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</si>
  <si>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</si>
  <si>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</si>
  <si>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</si>
  <si>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</si>
  <si>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</si>
  <si>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</si>
  <si>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</si>
  <si>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</si>
  <si>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</si>
  <si>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</si>
  <si>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</si>
  <si>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</si>
  <si>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</si>
  <si>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</si>
  <si>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</si>
  <si>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</si>
  <si>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</si>
  <si>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</si>
  <si>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</si>
  <si>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</si>
  <si>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</si>
  <si>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</si>
  <si>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</si>
  <si>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</si>
  <si>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</si>
  <si>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</si>
  <si>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</si>
  <si>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</si>
  <si>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{c3dbdc9f-dd8f-4b5f-a02d-3e188698b503}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</si>
  <si>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</si>
  <si>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</si>
  <si>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</si>
  <si>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</si>
  <si>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</si>
  <si>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</si>
  <si>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</si>
  <si>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</si>
  <si>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</si>
  <si>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</si>
  <si>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</si>
  <si>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</si>
  <si>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</si>
  <si>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</si>
  <si>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</si>
  <si>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</si>
  <si>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</si>
  <si>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</si>
  <si>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</si>
  <si>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</si>
  <si>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</si>
  <si>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</si>
  <si>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</si>
  <si>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</si>
  <si>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</si>
  <si>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</si>
  <si>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</si>
  <si>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</si>
  <si>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</si>
  <si>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</si>
  <si>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</si>
  <si>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</si>
  <si>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725 - Zdravotechnika - zariaď. predmety</t>
  </si>
  <si>
    <t xml:space="preserve">    733 - Ústredné kúrenie, rozvodné potrubie</t>
  </si>
  <si>
    <t xml:space="preserve">    735 - Ústredné kúrenie, vykurov. telesá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</si>
  <si>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</si>
  <si>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</si>
  <si>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</si>
  <si>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</si>
  <si>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</si>
  <si>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</si>
  <si>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</si>
  <si>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</si>
  <si>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</si>
  <si>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</si>
  <si>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</si>
  <si>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</si>
  <si>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</si>
  <si>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</si>
  <si>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</si>
  <si>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</si>
  <si>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</si>
  <si>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</si>
  <si>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</si>
  <si>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</si>
  <si>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</si>
  <si>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</si>
  <si>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</si>
  <si>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</si>
  <si>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</si>
  <si>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</si>
  <si>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</si>
  <si>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85</t>
  </si>
  <si>
    <t>K</t>
  </si>
  <si>
    <t>130201001</t>
  </si>
  <si>
    <t>Výkop jamy a ryhy v obmedzenom priestore horn. tr.3 ručne</t>
  </si>
  <si>
    <t>m3</t>
  </si>
  <si>
    <t>4</t>
  </si>
  <si>
    <t>2</t>
  </si>
  <si>
    <t>721360353</t>
  </si>
  <si>
    <t>VV</t>
  </si>
  <si>
    <t>0,5*1,2*1,6+5*0,5*1,2*2</t>
  </si>
  <si>
    <t>Súčet</t>
  </si>
  <si>
    <t>86</t>
  </si>
  <si>
    <t>162201101</t>
  </si>
  <si>
    <t>Vodorovné premiestnenie výkopku z horniny 1-4 do 20m</t>
  </si>
  <si>
    <t>-320149779</t>
  </si>
  <si>
    <t>89</t>
  </si>
  <si>
    <t>273321312</t>
  </si>
  <si>
    <t>Betón základových dosiek, železový (bez výstuže), tr. C 20/25</t>
  </si>
  <si>
    <t>-559149925</t>
  </si>
  <si>
    <t>1,6*5*0,15+1,5*1,5*0,15</t>
  </si>
  <si>
    <t>91</t>
  </si>
  <si>
    <t>273351215</t>
  </si>
  <si>
    <t>Debnenie stien základových dosiek, zhotovenie-dielce</t>
  </si>
  <si>
    <t>m2</t>
  </si>
  <si>
    <t>27525995</t>
  </si>
  <si>
    <t>0,15*5*2+1,6*0,15+1,5*3*0,15</t>
  </si>
  <si>
    <t>92</t>
  </si>
  <si>
    <t>273351216</t>
  </si>
  <si>
    <t>Debnenie stien základových dosiek, odstránenie-dielce</t>
  </si>
  <si>
    <t>-2057715750</t>
  </si>
  <si>
    <t>98</t>
  </si>
  <si>
    <t>273352111</t>
  </si>
  <si>
    <t>Debnenie stien základových dosiek, zabudované</t>
  </si>
  <si>
    <t>-419522582</t>
  </si>
  <si>
    <t>1,5*1,5</t>
  </si>
  <si>
    <t>90</t>
  </si>
  <si>
    <t>273362021</t>
  </si>
  <si>
    <t>Výstuž základových dosiek zo zvár. sietí KARI</t>
  </si>
  <si>
    <t>t</t>
  </si>
  <si>
    <t>840916657</t>
  </si>
  <si>
    <t>(1,6*5+1,5*1,5)*6,5/1000</t>
  </si>
  <si>
    <t>88</t>
  </si>
  <si>
    <t>274271302</t>
  </si>
  <si>
    <t>Murivo základových pásov (m3) PREMAC 50x25x25 s betónovou výplňou C 16/20 hr. 250 mm</t>
  </si>
  <si>
    <t>-1617507851</t>
  </si>
  <si>
    <t>0,25*(1,2-0,5)*1,6+5*0,25*(1,2-0,5)*2</t>
  </si>
  <si>
    <t>87</t>
  </si>
  <si>
    <t>274313612</t>
  </si>
  <si>
    <t>Betón základových pásov, prostý tr. C 20/25</t>
  </si>
  <si>
    <t>1276696319</t>
  </si>
  <si>
    <t>0,5*0,5*1,6+5*0,5*0,5*2</t>
  </si>
  <si>
    <t>310238211</t>
  </si>
  <si>
    <t>Zamurovanie otvoru s plochou nad 0.25 do 1m2 v murive nadzákladného tehlami na maltu vápennocementovú</t>
  </si>
  <si>
    <t>1931538960</t>
  </si>
  <si>
    <t>0,15*1*2*2</t>
  </si>
  <si>
    <t>1*0,5*1</t>
  </si>
  <si>
    <t>45</t>
  </si>
  <si>
    <t>317165101</t>
  </si>
  <si>
    <t>Prekladový trámec YTONG šírky 125 mm, výšky 124 mm, dĺžky 1150 mm</t>
  </si>
  <si>
    <t>ks</t>
  </si>
  <si>
    <t>-1952888145</t>
  </si>
  <si>
    <t>8</t>
  </si>
  <si>
    <t>340291122</t>
  </si>
  <si>
    <t>Dodatočné ukotvenie priečok k tehelným konštrukciam plochými nerezovými kotvami hr. priečky nad 100 mm</t>
  </si>
  <si>
    <t>m</t>
  </si>
  <si>
    <t>-1827187290</t>
  </si>
  <si>
    <t>3*8</t>
  </si>
  <si>
    <t>42</t>
  </si>
  <si>
    <t>342272102</t>
  </si>
  <si>
    <t>Priečky z tvárnic YTONG hr. 100 mm P2-500 hladkých, na MVC a maltu YTONG (100x249x599)</t>
  </si>
  <si>
    <t>2014843759</t>
  </si>
  <si>
    <t>3*2,67+2,1*0,1</t>
  </si>
  <si>
    <t>41</t>
  </si>
  <si>
    <t>342272103</t>
  </si>
  <si>
    <t>Priečky z tvárnic YTONG hr. 125 mm P2-500 hladkých, na MVC a maltu YTONG (125x249x599)</t>
  </si>
  <si>
    <t>-539212308</t>
  </si>
  <si>
    <t>3*(3,766)</t>
  </si>
  <si>
    <t>7</t>
  </si>
  <si>
    <t>342272104</t>
  </si>
  <si>
    <t>Priečky z tvárnic YTONG hr. 150 mm P2-500 hladkých, na MVC a maltu YTONG (150x249x599)</t>
  </si>
  <si>
    <t>2099236749</t>
  </si>
  <si>
    <t>3*3,9</t>
  </si>
  <si>
    <t>21</t>
  </si>
  <si>
    <t>611421431</t>
  </si>
  <si>
    <t>Oprava vnútorných vápenných omietok stropov železobetónových rovných tvárnicových a klenieb, opravovaná plocha nad 30 do 50 % štukových</t>
  </si>
  <si>
    <t>49647034</t>
  </si>
  <si>
    <t>16</t>
  </si>
  <si>
    <t>612421431</t>
  </si>
  <si>
    <t>Oprava vnútorných vápenných omietok stien, v množstve opravenej plochy nad 30 do 50 % štukových</t>
  </si>
  <si>
    <t>1736995910</t>
  </si>
  <si>
    <t>3*(3,8+4,8*2)</t>
  </si>
  <si>
    <t>14</t>
  </si>
  <si>
    <t>612460211</t>
  </si>
  <si>
    <t>Vnútorná omietka stien vápenná jadrová (hrubá), hr. 10 mm</t>
  </si>
  <si>
    <t>1846872519</t>
  </si>
  <si>
    <t>1*2*2+3*3,9*2</t>
  </si>
  <si>
    <t>"nad obkald" 0,5*(12+6,4+6,13+4,2+5,7)</t>
  </si>
  <si>
    <t>3*(3,9*4)</t>
  </si>
  <si>
    <t>3*(2,2+3,3+0,8)</t>
  </si>
  <si>
    <t>15</t>
  </si>
  <si>
    <t>612460222</t>
  </si>
  <si>
    <t>Vnútorná omietka stien vápenná štuková (jemná), hr. 4 mm</t>
  </si>
  <si>
    <t>-687461303</t>
  </si>
  <si>
    <t>3*6,2*2+3*(2,2+3,3+0,8)</t>
  </si>
  <si>
    <t>26</t>
  </si>
  <si>
    <t>631315661</t>
  </si>
  <si>
    <t>Mazanina z betónu prostého (m3) tr. C 20/25 hr.nad 120 do 240 mm</t>
  </si>
  <si>
    <t>-605523595</t>
  </si>
  <si>
    <t>20,4*(0,15+0,1)</t>
  </si>
  <si>
    <t>27</t>
  </si>
  <si>
    <t>631362021</t>
  </si>
  <si>
    <t>Výstuž mazanín z betónov (z kameniva) a z ľahkých betónov zo zváraných sietí z drôtov typu KARI</t>
  </si>
  <si>
    <t>-562473848</t>
  </si>
  <si>
    <t>20,4*2*6,5/1000</t>
  </si>
  <si>
    <t>25</t>
  </si>
  <si>
    <t>631571003</t>
  </si>
  <si>
    <t>Násyp zo štrkopiesku 0-32 (pre spevnenie podkladu)</t>
  </si>
  <si>
    <t>1802353611</t>
  </si>
  <si>
    <t>20,4*0,4</t>
  </si>
  <si>
    <t>62</t>
  </si>
  <si>
    <t>632450463</t>
  </si>
  <si>
    <t>Spádový poter CEMIX, spádová vrstva na balkónoch, lodžiách, terasách, ozn. 080, hr. 10 mm</t>
  </si>
  <si>
    <t>1697795421</t>
  </si>
  <si>
    <t>46</t>
  </si>
  <si>
    <t>642942111</t>
  </si>
  <si>
    <t>Osadenie oceľovej dverovej zárubne alebo rámu, plochy otvoru do 2,5 m2</t>
  </si>
  <si>
    <t>2013113509</t>
  </si>
  <si>
    <t>47</t>
  </si>
  <si>
    <t>M</t>
  </si>
  <si>
    <t>5533108680</t>
  </si>
  <si>
    <t>Kovová zárubňa šírky 300-1195 mm, výšky 500-1970 a 2100 mm, jednodielne zamurovacie</t>
  </si>
  <si>
    <t>118939455</t>
  </si>
  <si>
    <t>59</t>
  </si>
  <si>
    <t>952901111</t>
  </si>
  <si>
    <t>Vyčistenie budov pri výške podlaží do 4m</t>
  </si>
  <si>
    <t>1975739195</t>
  </si>
  <si>
    <t>71,5</t>
  </si>
  <si>
    <t>15,5</t>
  </si>
  <si>
    <t>22</t>
  </si>
  <si>
    <t>962031135</t>
  </si>
  <si>
    <t>Búranie priečok z tvárnic alebo priečkoviek hr. do150 mm,  -0,11500t</t>
  </si>
  <si>
    <t>-1533038265</t>
  </si>
  <si>
    <t>3*(3,5+1,5+2)</t>
  </si>
  <si>
    <t>962084121</t>
  </si>
  <si>
    <t>Búranie priečok doskových, sadrových,sadrokartónových hr.do 50 mm,  -0,10000t</t>
  </si>
  <si>
    <t>-1810929272</t>
  </si>
  <si>
    <t>4*3"m.č.2"</t>
  </si>
  <si>
    <t>23</t>
  </si>
  <si>
    <t>965042131</t>
  </si>
  <si>
    <t>Búranie podkladov pod dlažby, liatych dlažieb a mazanín,betón alebo liaty asfalt hr.do 100 mm, plochy do 4 m2 -2,20000t</t>
  </si>
  <si>
    <t>1539619547</t>
  </si>
  <si>
    <t>20,4*0,15</t>
  </si>
  <si>
    <t>3</t>
  </si>
  <si>
    <t>965081812</t>
  </si>
  <si>
    <t>Búranie dlažieb, z kamen., cement., terazzových, čadičových alebo keram. dĺžky , hr.nad 10 mm,  -0,06500t</t>
  </si>
  <si>
    <t>1873621143</t>
  </si>
  <si>
    <t>"m.č. 2,5"21,25+20,4</t>
  </si>
  <si>
    <t>24</t>
  </si>
  <si>
    <t>965082941</t>
  </si>
  <si>
    <t>Odstránenie násypu pod podlahami alebo na strechách, hr.nad 200 mm,  -1,40000t</t>
  </si>
  <si>
    <t>442971827</t>
  </si>
  <si>
    <t>5</t>
  </si>
  <si>
    <t>968061125</t>
  </si>
  <si>
    <t>Vyvesenie dreveného dverného krídla do suti plochy do 2 m2, -0,02400t</t>
  </si>
  <si>
    <t>1753890092</t>
  </si>
  <si>
    <t>6</t>
  </si>
  <si>
    <t>968072455</t>
  </si>
  <si>
    <t>Vybúranie kovových dverových zárubní plochy do 2 m2,  -0,07600t</t>
  </si>
  <si>
    <t>1716753843</t>
  </si>
  <si>
    <t>2,2*5</t>
  </si>
  <si>
    <t>40</t>
  </si>
  <si>
    <t>978013191</t>
  </si>
  <si>
    <t>Otlčenie omietok stien vnútorných vápenných alebo vápennocementových v rozsahu do 100 %,  -0,04600t</t>
  </si>
  <si>
    <t>-651969341</t>
  </si>
  <si>
    <t>39</t>
  </si>
  <si>
    <t>978059511</t>
  </si>
  <si>
    <t>Odsekanie a odobratie stien z obkladačiek vnútorných do 2 m2,  -0,06800t</t>
  </si>
  <si>
    <t>1270630689</t>
  </si>
  <si>
    <t>20,5*2,1+14,3*2,1+11,1*2,1</t>
  </si>
  <si>
    <t>94</t>
  </si>
  <si>
    <t>979081111</t>
  </si>
  <si>
    <t>Odvoz sutiny a vybúraných hmôt na skládku do 1 km</t>
  </si>
  <si>
    <t>-835721984</t>
  </si>
  <si>
    <t>95</t>
  </si>
  <si>
    <t>979081121</t>
  </si>
  <si>
    <t>Odvoz sutiny a vybúraných hmôt na skládku za každý ďalší 1 km</t>
  </si>
  <si>
    <t>75878567</t>
  </si>
  <si>
    <t>96</t>
  </si>
  <si>
    <t>979082111</t>
  </si>
  <si>
    <t>Vnútrostavenisková doprava sutiny a vybúraných hmôt do 10 m</t>
  </si>
  <si>
    <t>-915274090</t>
  </si>
  <si>
    <t>97</t>
  </si>
  <si>
    <t>979089012</t>
  </si>
  <si>
    <t>Poplatok za skladovanie - betón, tehly, dlaždice (17 01 ), ostatné</t>
  </si>
  <si>
    <t>-1949180951</t>
  </si>
  <si>
    <t>60</t>
  </si>
  <si>
    <t>999281111</t>
  </si>
  <si>
    <t>Presun hmôt pre opravy a údržbu objektov vrátane vonkajších plášťov výšky do 25 m</t>
  </si>
  <si>
    <t>67144523</t>
  </si>
  <si>
    <t>32</t>
  </si>
  <si>
    <t>711210100</t>
  </si>
  <si>
    <t>Zhotovenie dvojnásobnej izol. stierky pod keramické obklady v interiéri na ploche vodorovnej</t>
  </si>
  <si>
    <t>1080156595</t>
  </si>
  <si>
    <t>33</t>
  </si>
  <si>
    <t>5856051350</t>
  </si>
  <si>
    <t>Izolačná stierka na báze živice PCI Lastogum, č. 55429985 PCI</t>
  </si>
  <si>
    <t>kg</t>
  </si>
  <si>
    <t>-494628861</t>
  </si>
  <si>
    <t>34</t>
  </si>
  <si>
    <t>5856051360</t>
  </si>
  <si>
    <t>Tesniaci pás PCI Pecitape Objekt, č. 45043033 PCI</t>
  </si>
  <si>
    <t>-87956769</t>
  </si>
  <si>
    <t>35</t>
  </si>
  <si>
    <t>711210110</t>
  </si>
  <si>
    <t>Zhotovenie dvojnásobnej izol. stierky pod keramické obklady v interiéri na ploche zvislej</t>
  </si>
  <si>
    <t>-997954618</t>
  </si>
  <si>
    <t>18,6*0,15</t>
  </si>
  <si>
    <t>36</t>
  </si>
  <si>
    <t>-1273250333</t>
  </si>
  <si>
    <t>37</t>
  </si>
  <si>
    <t>-1873948395</t>
  </si>
  <si>
    <t>55</t>
  </si>
  <si>
    <t>711210120</t>
  </si>
  <si>
    <t>Zhotovenie dvojnásobného izol. náteru pod keramické obklady v interiéri na ploche vodorovnej</t>
  </si>
  <si>
    <t>-1768899423</t>
  </si>
  <si>
    <t>56</t>
  </si>
  <si>
    <t>2455161326</t>
  </si>
  <si>
    <t>Sikalastic®-200W (25kg), hotová vodonepriepustná stierka</t>
  </si>
  <si>
    <t>1300188566</t>
  </si>
  <si>
    <t>57</t>
  </si>
  <si>
    <t>711210125</t>
  </si>
  <si>
    <t>Zhotovenie dvojnásobného izol. náteru pod keramické obklady v interiéri na ploche zvislej</t>
  </si>
  <si>
    <t>-1330306504</t>
  </si>
  <si>
    <t>89,015</t>
  </si>
  <si>
    <t>58</t>
  </si>
  <si>
    <t>-1807641354</t>
  </si>
  <si>
    <t>38</t>
  </si>
  <si>
    <t>998711101</t>
  </si>
  <si>
    <t>Presun hmôt pre izoláciu proti vode v objektoch výšky do 6 m</t>
  </si>
  <si>
    <t>1594550719</t>
  </si>
  <si>
    <t>28</t>
  </si>
  <si>
    <t>713122111</t>
  </si>
  <si>
    <t>Montáž tepelnej izolácie podláh polystyrénom, kladeným voľne v jednej vrstve</t>
  </si>
  <si>
    <t>1674515853</t>
  </si>
  <si>
    <t>29</t>
  </si>
  <si>
    <t>2837653605</t>
  </si>
  <si>
    <t>EPS Floor 4000 elastifikovaný penový polystyrén hrúbka 40 mm</t>
  </si>
  <si>
    <t>-1582962430</t>
  </si>
  <si>
    <t>31</t>
  </si>
  <si>
    <t>713191121</t>
  </si>
  <si>
    <t>Izolácie tepelné, doplnky, podláh, stropov zvrchu,striech prekrytím pásom do výšky 100mm A400/H</t>
  </si>
  <si>
    <t>-503862700</t>
  </si>
  <si>
    <t>30</t>
  </si>
  <si>
    <t>998713101</t>
  </si>
  <si>
    <t>Presun hmôt pre izolácie tepelné v objektoch výšky do 6 m</t>
  </si>
  <si>
    <t>-561264054</t>
  </si>
  <si>
    <t>84</t>
  </si>
  <si>
    <t>721170075456</t>
  </si>
  <si>
    <t xml:space="preserve">Dodávka a montáž rozvodov vody a kanalizácie vrátane napojenia na existujúci rozvod </t>
  </si>
  <si>
    <t>kpl</t>
  </si>
  <si>
    <t>-522042934</t>
  </si>
  <si>
    <t>82</t>
  </si>
  <si>
    <t>721213015</t>
  </si>
  <si>
    <t>Montáž podlahového vpustu s zvislým odtokom DN 110</t>
  </si>
  <si>
    <t>221230134</t>
  </si>
  <si>
    <t>83</t>
  </si>
  <si>
    <t>2866340103</t>
  </si>
  <si>
    <t>Podlahový vpust HL310N - 3020, (0,67 l/s), vertikálny odtok DN 50/75/110, nadstavec, rám 132 x 132  mm, kryt s možnosťou nalepenia dlažby 112 x 112  mm, PP/PE/ABS/nerezová oceľ V4A</t>
  </si>
  <si>
    <t>1639982440</t>
  </si>
  <si>
    <t>63</t>
  </si>
  <si>
    <t>725119307</t>
  </si>
  <si>
    <t>Montáž záchodovej misy kombinovanej s rovným odpadom</t>
  </si>
  <si>
    <t>súb.</t>
  </si>
  <si>
    <t>-1126161504</t>
  </si>
  <si>
    <t>64</t>
  </si>
  <si>
    <t>6420142170</t>
  </si>
  <si>
    <t xml:space="preserve">Klozet </t>
  </si>
  <si>
    <t>1283626732</t>
  </si>
  <si>
    <t>67</t>
  </si>
  <si>
    <t>725129210</t>
  </si>
  <si>
    <t>Montáž pisoáru keramického s automatickým splachovaním</t>
  </si>
  <si>
    <t>1413950173</t>
  </si>
  <si>
    <t>68</t>
  </si>
  <si>
    <t>6420144250</t>
  </si>
  <si>
    <t xml:space="preserve">Pisoár </t>
  </si>
  <si>
    <t>830980879</t>
  </si>
  <si>
    <t>69</t>
  </si>
  <si>
    <t>725219401</t>
  </si>
  <si>
    <t>Montáž umývadla na skrutky do muriva, bez výtokovej armatúry</t>
  </si>
  <si>
    <t>-340996154</t>
  </si>
  <si>
    <t>70</t>
  </si>
  <si>
    <t>6420135170</t>
  </si>
  <si>
    <t>Umývadlo keramické 500/600</t>
  </si>
  <si>
    <t>1037458051</t>
  </si>
  <si>
    <t>115</t>
  </si>
  <si>
    <t>64201351701</t>
  </si>
  <si>
    <t>Umývadlo keramické do WC 400/500</t>
  </si>
  <si>
    <t>-397084842</t>
  </si>
  <si>
    <t>65</t>
  </si>
  <si>
    <t>725291112</t>
  </si>
  <si>
    <t xml:space="preserve">Montáž doplnkov zariadení kúpeľní a záchodov, toaletná doska </t>
  </si>
  <si>
    <t>-729690005</t>
  </si>
  <si>
    <t>66</t>
  </si>
  <si>
    <t>6429462300</t>
  </si>
  <si>
    <t>Doska toaletná ANTIBAKTERIAL</t>
  </si>
  <si>
    <t>-1077197682</t>
  </si>
  <si>
    <t>75</t>
  </si>
  <si>
    <t>725819301</t>
  </si>
  <si>
    <t>Montáž ventilu stojankového G 1/2</t>
  </si>
  <si>
    <t>1517432664</t>
  </si>
  <si>
    <t>76</t>
  </si>
  <si>
    <t>5519211000</t>
  </si>
  <si>
    <t>Prípojky k batériam</t>
  </si>
  <si>
    <t>-1519854762</t>
  </si>
  <si>
    <t>73</t>
  </si>
  <si>
    <t>725819401</t>
  </si>
  <si>
    <t>Montáž ventilu rohového s pripojovacou rúrkou G 1/2</t>
  </si>
  <si>
    <t>427049136</t>
  </si>
  <si>
    <t>74</t>
  </si>
  <si>
    <t>5510124100</t>
  </si>
  <si>
    <t xml:space="preserve">Ventil rohový </t>
  </si>
  <si>
    <t>-1828408001</t>
  </si>
  <si>
    <t>71</t>
  </si>
  <si>
    <t>725829601</t>
  </si>
  <si>
    <t>Montáž batérií umývadlových stojankových pákových alebo klasických</t>
  </si>
  <si>
    <t>-379851376</t>
  </si>
  <si>
    <t>72</t>
  </si>
  <si>
    <t>5514644580456</t>
  </si>
  <si>
    <t>Umývadlová  batéria PAKOVA</t>
  </si>
  <si>
    <t>341394561</t>
  </si>
  <si>
    <t>77</t>
  </si>
  <si>
    <t>725869301</t>
  </si>
  <si>
    <t>Montáž zápachovej uzávierky pre zariaďovacie predmety, umývadlová do D 40</t>
  </si>
  <si>
    <t>-1086763560</t>
  </si>
  <si>
    <t>78</t>
  </si>
  <si>
    <t>5516211052</t>
  </si>
  <si>
    <t>Zápachová uzávierka HL137/40, 5/4˝ pripojenie prevlečná matica, odtok 137/40 ležatý, DN40, umývadlá s krycou ružicou odtoku DN 40, PP</t>
  </si>
  <si>
    <t>2012859123</t>
  </si>
  <si>
    <t>79</t>
  </si>
  <si>
    <t>725869382</t>
  </si>
  <si>
    <t xml:space="preserve">Montáž zápachovej uzávierky pre zariaďovacie predmety, ostatných typov do D 50  </t>
  </si>
  <si>
    <t>-1408271982</t>
  </si>
  <si>
    <t>80</t>
  </si>
  <si>
    <t>2863120253</t>
  </si>
  <si>
    <t>Zápachová uzávierka, 40/50 mm, kanalizačný systém PE, GEBERIT</t>
  </si>
  <si>
    <t>2014936918</t>
  </si>
  <si>
    <t>81</t>
  </si>
  <si>
    <t>998725101</t>
  </si>
  <si>
    <t>Presun hmôt pre zariaďovacie predmety v objektoch výšky do 6 m</t>
  </si>
  <si>
    <t>513063381</t>
  </si>
  <si>
    <t>110</t>
  </si>
  <si>
    <t>733160009456</t>
  </si>
  <si>
    <t xml:space="preserve">Dodávka a montáž rozovdov UK vrátane napojenia na existujúci rozvod </t>
  </si>
  <si>
    <t>-1211802144</t>
  </si>
  <si>
    <t>112</t>
  </si>
  <si>
    <t>735153211</t>
  </si>
  <si>
    <t>Vykurovacie teleso panelové dvojradové typ P 90 typ 20 600mm 1, 620m2</t>
  </si>
  <si>
    <t>-1869824515</t>
  </si>
  <si>
    <t>111</t>
  </si>
  <si>
    <t>735153216</t>
  </si>
  <si>
    <t>Vykurovacie teleso panelové dvojradové typ P 90 typ 20 1200mm 3, 220m2</t>
  </si>
  <si>
    <t>-2090765078</t>
  </si>
  <si>
    <t>113</t>
  </si>
  <si>
    <t>735162240456</t>
  </si>
  <si>
    <t>&amp;Dodávka a montáž rebríkového radiátora</t>
  </si>
  <si>
    <t>1960073974</t>
  </si>
  <si>
    <t>118</t>
  </si>
  <si>
    <t>763135045456</t>
  </si>
  <si>
    <t>SDK  podhľad Rigips-prestriedať rastrované mriežkové</t>
  </si>
  <si>
    <t>-62807182</t>
  </si>
  <si>
    <t>3,5+5+9</t>
  </si>
  <si>
    <t>119</t>
  </si>
  <si>
    <t>998763301</t>
  </si>
  <si>
    <t>Presun hmôt pre sádrokartónové konštrukcie v objektoch výšky do 7 m</t>
  </si>
  <si>
    <t>1737712233</t>
  </si>
  <si>
    <t>44</t>
  </si>
  <si>
    <t>766124100</t>
  </si>
  <si>
    <t xml:space="preserve">Montáž a dodávka stien záchodových (inštalačný blok WC) s dvoma krídlami alebo s jedným krídlom a dvierkami   </t>
  </si>
  <si>
    <t>-1360047009</t>
  </si>
  <si>
    <t>3*3,2+2,1*(1,2*2+1,9)</t>
  </si>
  <si>
    <t>2,1*0,976*2</t>
  </si>
  <si>
    <t>9</t>
  </si>
  <si>
    <t>766641071456</t>
  </si>
  <si>
    <t xml:space="preserve">Dodávka a montáž okenných konštrukcií plastových </t>
  </si>
  <si>
    <t>-270124438</t>
  </si>
  <si>
    <t>1*1,5</t>
  </si>
  <si>
    <t>48</t>
  </si>
  <si>
    <t>766662112</t>
  </si>
  <si>
    <t>Montáž dverového krídla otočného jednokrídlového poldrážkového, do existujúcej zárubne, vrátane kovania</t>
  </si>
  <si>
    <t>1858711801</t>
  </si>
  <si>
    <t>49</t>
  </si>
  <si>
    <t>5491502040</t>
  </si>
  <si>
    <t>Kovanie - 2x kľučka, povrch nerez brúsený, 2x rozeta BB, FAB</t>
  </si>
  <si>
    <t>-1165619645</t>
  </si>
  <si>
    <t>50</t>
  </si>
  <si>
    <t>6117103100</t>
  </si>
  <si>
    <t>Dvere vnútorné jednokrídlové, výplň papierová voština, povrch fólia M10, plné, šírka 600-900 mm</t>
  </si>
  <si>
    <t>-1255359164</t>
  </si>
  <si>
    <t>51</t>
  </si>
  <si>
    <t>998766101</t>
  </si>
  <si>
    <t>Presun hmot pre konštrukcie stolárske v objektoch výšky do 6 m</t>
  </si>
  <si>
    <t>713200204</t>
  </si>
  <si>
    <t>93</t>
  </si>
  <si>
    <t>767161110456</t>
  </si>
  <si>
    <t>Dodávka a montáž zábradlia rampy komplet vrátane povrchovej úpravy</t>
  </si>
  <si>
    <t>-2135584085</t>
  </si>
  <si>
    <t>5*2</t>
  </si>
  <si>
    <t>12</t>
  </si>
  <si>
    <t>771415016</t>
  </si>
  <si>
    <t>Montáž soklíkov z obkladačiek do tmelu veľ. 150 x 300 mm</t>
  </si>
  <si>
    <t>-2108282994</t>
  </si>
  <si>
    <t>4*2+4,8*2+(3,9+6,2)*2</t>
  </si>
  <si>
    <t>10</t>
  </si>
  <si>
    <t>771571132</t>
  </si>
  <si>
    <t>Montáž podláh z dlaždíc keramických do malty v obmedzenom priestore veľ. 300 x 300 mm</t>
  </si>
  <si>
    <t>-677569869</t>
  </si>
  <si>
    <t>19+24+3,5+5+9+3,5+7,5</t>
  </si>
  <si>
    <t>11</t>
  </si>
  <si>
    <t>5978650320</t>
  </si>
  <si>
    <t xml:space="preserve">dlaždice, </t>
  </si>
  <si>
    <t>406606886</t>
  </si>
  <si>
    <t>71,6</t>
  </si>
  <si>
    <t>37,8*0,5</t>
  </si>
  <si>
    <t>13</t>
  </si>
  <si>
    <t>998771101</t>
  </si>
  <si>
    <t>Presun hmôt pre podlahy z dlaždíc v objektoch výšky do 6m</t>
  </si>
  <si>
    <t>884025776</t>
  </si>
  <si>
    <t>773500910456</t>
  </si>
  <si>
    <t>Prebrúsenie  terazzových podláh</t>
  </si>
  <si>
    <t>1843710711</t>
  </si>
  <si>
    <t>52</t>
  </si>
  <si>
    <t>781445070</t>
  </si>
  <si>
    <t>Montáž obkladov vnútor. stien z obkladačiek kladených do tmelu v obmedzenom priestore veľ. 300x300 mm</t>
  </si>
  <si>
    <t>1978627369</t>
  </si>
  <si>
    <t>2,5*(12+6,4+6,13+4,2+5,7)-0,7*2*9</t>
  </si>
  <si>
    <t>2,1*2*(1*3+0,7)</t>
  </si>
  <si>
    <t xml:space="preserve">-(2,1*3,2+2,1*(1,2+1,9)) </t>
  </si>
  <si>
    <t>53</t>
  </si>
  <si>
    <t>5976493000</t>
  </si>
  <si>
    <t>Obkladačky keramické</t>
  </si>
  <si>
    <t>-1833465641</t>
  </si>
  <si>
    <t>54</t>
  </si>
  <si>
    <t>998781101</t>
  </si>
  <si>
    <t>Presun hmôt pre obklady keramické v objektoch výšky do 6 m</t>
  </si>
  <si>
    <t>766173915</t>
  </si>
  <si>
    <t>17</t>
  </si>
  <si>
    <t>783101812</t>
  </si>
  <si>
    <t>Odstránenie starých náterov z oceľových konštrukcií ťažkých A oceľovou kefou</t>
  </si>
  <si>
    <t>1751670199</t>
  </si>
  <si>
    <t>2,2*2</t>
  </si>
  <si>
    <t>783225400</t>
  </si>
  <si>
    <t>Nátery kov.stav.doplnk.konštr. syntet. na vzduchu schnúce dvojnás.1x email a tmelením - 105µm</t>
  </si>
  <si>
    <t>2008748367</t>
  </si>
  <si>
    <t>2,2*(2+6)</t>
  </si>
  <si>
    <t>18</t>
  </si>
  <si>
    <t>783601813</t>
  </si>
  <si>
    <t>Odstránenie starých náterov zo stolárskych výrobkov oškrabaním s obrúsením, dverí a zárubní</t>
  </si>
  <si>
    <t>1455752520</t>
  </si>
  <si>
    <t>2,200*2*2</t>
  </si>
  <si>
    <t>19</t>
  </si>
  <si>
    <t>783625300</t>
  </si>
  <si>
    <t>Nátery stolárskych výrobkov syntetické dvojnásobné 2x s emailovaním a 2x plným tmelením</t>
  </si>
  <si>
    <t>-1549045278</t>
  </si>
  <si>
    <t>61</t>
  </si>
  <si>
    <t>784452272</t>
  </si>
  <si>
    <t xml:space="preserve">Maľby z maliarskych zmesí Primalex, Farmal, ručne nanášané dvojnásobné základné na podklad jemnozrnný výšky nad 3,80 m   </t>
  </si>
  <si>
    <t>-906788514</t>
  </si>
  <si>
    <t>110,315</t>
  </si>
  <si>
    <t>40,2</t>
  </si>
  <si>
    <t>106</t>
  </si>
  <si>
    <t>210010301</t>
  </si>
  <si>
    <t>Krabica prístrojová bez zapojenia (1901, KP 68, KZ 3)</t>
  </si>
  <si>
    <t>2114967280</t>
  </si>
  <si>
    <t>107</t>
  </si>
  <si>
    <t>3450906510</t>
  </si>
  <si>
    <t>Krabica KU 68-1901</t>
  </si>
  <si>
    <t>128</t>
  </si>
  <si>
    <t>-1197597844</t>
  </si>
  <si>
    <t>104</t>
  </si>
  <si>
    <t>210110001</t>
  </si>
  <si>
    <t xml:space="preserve">Jednopólový spínač - radenie 1, nástenný pre prostredie obyčajné alebo vlhké vrátane zapojenia </t>
  </si>
  <si>
    <t>-1267877424</t>
  </si>
  <si>
    <t>105</t>
  </si>
  <si>
    <t>3450201320</t>
  </si>
  <si>
    <t>Spínač 1 do vlhka 3553-01629</t>
  </si>
  <si>
    <t>-1125506645</t>
  </si>
  <si>
    <t>99</t>
  </si>
  <si>
    <t>210201005</t>
  </si>
  <si>
    <t>Zapojenie svietidlá IP40, 1 x svetelný zdroj, stropného - nástenného interierového so žiarovkou</t>
  </si>
  <si>
    <t>1251809264</t>
  </si>
  <si>
    <t>100</t>
  </si>
  <si>
    <t>3486301210</t>
  </si>
  <si>
    <t>Interiérové svietidlo LED</t>
  </si>
  <si>
    <t>1655459233</t>
  </si>
  <si>
    <t>101</t>
  </si>
  <si>
    <t>210201066</t>
  </si>
  <si>
    <t>Zapojenie svietidlá IP40, 2 x svetelný zdroj, P=40W, stropného - nástenného interierového s lineárnou žiarivkou</t>
  </si>
  <si>
    <t>-1088537011</t>
  </si>
  <si>
    <t>102</t>
  </si>
  <si>
    <t>3486301820</t>
  </si>
  <si>
    <t>Vaničkové svietidloLED</t>
  </si>
  <si>
    <t>1633382983</t>
  </si>
  <si>
    <t>103</t>
  </si>
  <si>
    <t>210201912</t>
  </si>
  <si>
    <t>Montáž svietidla interiérového na strop do 2 kg</t>
  </si>
  <si>
    <t>-209670613</t>
  </si>
  <si>
    <t>116</t>
  </si>
  <si>
    <t>210290751</t>
  </si>
  <si>
    <t>Montáž motorického spotrebiča, ventilátora do 1.5 kW, bez zapojenia</t>
  </si>
  <si>
    <t>-323474368</t>
  </si>
  <si>
    <t>117</t>
  </si>
  <si>
    <t>4290013005</t>
  </si>
  <si>
    <t>DECOR 100 CHZ malý axiálny ventilátor ELEKTRODESIGN</t>
  </si>
  <si>
    <t>-1539742770</t>
  </si>
  <si>
    <t>108</t>
  </si>
  <si>
    <t>210800004456</t>
  </si>
  <si>
    <t xml:space="preserve">Dodávka amontáž rozvodu eli vrátane ukončenia a uprav v existujúcom rozvádzači </t>
  </si>
  <si>
    <t>-960284349</t>
  </si>
  <si>
    <t>109</t>
  </si>
  <si>
    <t>HZS000114</t>
  </si>
  <si>
    <t>Stavebno montážne práce najnáročnejšie na odbornosť - prehliadky pracoviska a revízie (Tr 4) v rozsahu viac ako 8 hodín</t>
  </si>
  <si>
    <t>hod</t>
  </si>
  <si>
    <t>512</t>
  </si>
  <si>
    <t>85794404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</si>
</sst>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4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48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198" t="s">
        <v>8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20" t="s">
        <v>9</v>
      </c>
      <c r="BT2" s="20" t="s">
        <v>10</v>
      </c>
    </row>
    <row r="3" spans="1:73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" customHeight="1">
      <c r="B4" s="24"/>
      <c r="C4" s="173" t="s">
        <v>11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25"/>
      <c r="AS4" s="19" t="s">
        <v>12</v>
      </c>
      <c r="BS4" s="20" t="s">
        <v>9</v>
      </c>
    </row>
    <row r="5" spans="1:73" ht="14.4" customHeight="1">
      <c r="B5" s="24"/>
      <c r="C5" s="26"/>
      <c r="D5" s="27" t="s">
        <v>13</v>
      </c>
      <c r="E5" s="26"/>
      <c r="F5" s="26"/>
      <c r="G5" s="26"/>
      <c r="H5" s="26"/>
      <c r="I5" s="26"/>
      <c r="J5" s="26"/>
      <c r="K5" s="175" t="s">
        <v>14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26"/>
      <c r="AQ5" s="25"/>
      <c r="BS5" s="20" t="s">
        <v>9</v>
      </c>
    </row>
    <row r="6" spans="1:73" ht="36.9" customHeight="1">
      <c r="B6" s="24"/>
      <c r="C6" s="26"/>
      <c r="D6" s="29" t="s">
        <v>15</v>
      </c>
      <c r="E6" s="26"/>
      <c r="F6" s="26"/>
      <c r="G6" s="26"/>
      <c r="H6" s="26"/>
      <c r="I6" s="26"/>
      <c r="J6" s="26"/>
      <c r="K6" s="177" t="s">
        <v>16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6"/>
      <c r="AQ6" s="25"/>
      <c r="BS6" s="20" t="s">
        <v>9</v>
      </c>
    </row>
    <row r="7" spans="1:73" ht="14.4" customHeight="1">
      <c r="B7" s="24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1:73" ht="14.4" customHeight="1">
      <c r="B8" s="24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26"/>
      <c r="AN8" s="28" t="s">
        <v>22</v>
      </c>
      <c r="AO8" s="26"/>
      <c r="AP8" s="26"/>
      <c r="AQ8" s="25"/>
      <c r="BS8" s="20" t="s">
        <v>9</v>
      </c>
    </row>
    <row r="9" spans="1:73" ht="14.4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1:73" ht="14.4" customHeight="1">
      <c r="B10" s="24"/>
      <c r="C10" s="26"/>
      <c r="D10" s="30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24</v>
      </c>
      <c r="AL10" s="26"/>
      <c r="AM10" s="26"/>
      <c r="AN10" s="28" t="s">
        <v>5</v>
      </c>
      <c r="AO10" s="26"/>
      <c r="AP10" s="26"/>
      <c r="AQ10" s="25"/>
      <c r="BS10" s="20" t="s">
        <v>9</v>
      </c>
    </row>
    <row r="11" spans="1:73" ht="18.45" customHeight="1">
      <c r="B11" s="24"/>
      <c r="C11" s="26"/>
      <c r="D11" s="26"/>
      <c r="E11" s="28" t="s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26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1:73" ht="6.9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1:73" ht="14.4" customHeight="1">
      <c r="B13" s="24"/>
      <c r="C13" s="26"/>
      <c r="D13" s="30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24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1:73" ht="13.2">
      <c r="B14" s="24"/>
      <c r="C14" s="26"/>
      <c r="D14" s="26"/>
      <c r="E14" s="28" t="s">
        <v>25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26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1:73" ht="6.9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1:73" ht="14.4" customHeight="1">
      <c r="B16" s="24"/>
      <c r="C16" s="26"/>
      <c r="D16" s="30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24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45" customHeight="1">
      <c r="B17" s="24"/>
      <c r="C17" s="26"/>
      <c r="D17" s="26"/>
      <c r="E17" s="28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26</v>
      </c>
      <c r="AL17" s="26"/>
      <c r="AM17" s="26"/>
      <c r="AN17" s="28" t="s">
        <v>5</v>
      </c>
      <c r="AO17" s="26"/>
      <c r="AP17" s="26"/>
      <c r="AQ17" s="25"/>
      <c r="BS17" s="20" t="s">
        <v>29</v>
      </c>
    </row>
    <row r="18" spans="2:71" ht="6.9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30</v>
      </c>
    </row>
    <row r="19" spans="2:71" ht="14.4" customHeight="1">
      <c r="B19" s="24"/>
      <c r="C19" s="26"/>
      <c r="D19" s="30" t="s">
        <v>31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24</v>
      </c>
      <c r="AL19" s="26"/>
      <c r="AM19" s="26"/>
      <c r="AN19" s="28" t="s">
        <v>5</v>
      </c>
      <c r="AO19" s="26"/>
      <c r="AP19" s="26"/>
      <c r="AQ19" s="25"/>
      <c r="BS19" s="20" t="s">
        <v>30</v>
      </c>
    </row>
    <row r="20" spans="2:71" ht="18.45" customHeight="1">
      <c r="B20" s="24"/>
      <c r="C20" s="26"/>
      <c r="D20" s="26"/>
      <c r="E20" s="28" t="s">
        <v>25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26</v>
      </c>
      <c r="AL20" s="26"/>
      <c r="AM20" s="26"/>
      <c r="AN20" s="28" t="s">
        <v>5</v>
      </c>
      <c r="AO20" s="26"/>
      <c r="AP20" s="26"/>
      <c r="AQ20" s="25"/>
    </row>
    <row r="21" spans="2:71" ht="6.9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71" ht="13.2">
      <c r="B22" s="24"/>
      <c r="C22" s="26"/>
      <c r="D22" s="30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71" ht="16.5" customHeight="1">
      <c r="B23" s="24"/>
      <c r="C23" s="26"/>
      <c r="D23" s="26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6"/>
      <c r="AP23" s="26"/>
      <c r="AQ23" s="25"/>
    </row>
    <row r="24" spans="2:71" ht="6.9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71" ht="6.9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71" ht="14.4" customHeight="1">
      <c r="B26" s="24"/>
      <c r="C26" s="26"/>
      <c r="D26" s="32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02">
        <f>ROUND(AG87,2)</f>
        <v>0</v>
      </c>
      <c r="AL26" s="176"/>
      <c r="AM26" s="176"/>
      <c r="AN26" s="176"/>
      <c r="AO26" s="176"/>
      <c r="AP26" s="26"/>
      <c r="AQ26" s="25"/>
    </row>
    <row r="27" spans="2:71" ht="14.4" customHeight="1">
      <c r="B27" s="24"/>
      <c r="C27" s="26"/>
      <c r="D27" s="32" t="s">
        <v>34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02">
        <f>ROUND(AG90,2)</f>
        <v>0</v>
      </c>
      <c r="AL27" s="202"/>
      <c r="AM27" s="202"/>
      <c r="AN27" s="202"/>
      <c r="AO27" s="202"/>
      <c r="AP27" s="26"/>
      <c r="AQ27" s="25"/>
    </row>
    <row r="28" spans="2:71" s="1" customFormat="1" ht="6.9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5" customHeight="1">
      <c r="B29" s="33"/>
      <c r="C29" s="34"/>
      <c r="D29" s="36" t="s">
        <v>35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3">
        <f>ROUND(AK26+AK27,2)</f>
        <v>0</v>
      </c>
      <c r="AL29" s="204"/>
      <c r="AM29" s="204"/>
      <c r="AN29" s="204"/>
      <c r="AO29" s="204"/>
      <c r="AP29" s="34"/>
      <c r="AQ29" s="35"/>
    </row>
    <row r="30" spans="2:71" s="1" customFormat="1" ht="6.9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" customHeight="1">
      <c r="B31" s="38"/>
      <c r="C31" s="39"/>
      <c r="D31" s="40" t="s">
        <v>36</v>
      </c>
      <c r="E31" s="39"/>
      <c r="F31" s="40" t="s">
        <v>37</v>
      </c>
      <c r="G31" s="39"/>
      <c r="H31" s="39"/>
      <c r="I31" s="39"/>
      <c r="J31" s="39"/>
      <c r="K31" s="39"/>
      <c r="L31" s="168">
        <v>0.2</v>
      </c>
      <c r="M31" s="169"/>
      <c r="N31" s="169"/>
      <c r="O31" s="169"/>
      <c r="P31" s="39"/>
      <c r="Q31" s="39"/>
      <c r="R31" s="39"/>
      <c r="S31" s="39"/>
      <c r="T31" s="42" t="s">
        <v>38</v>
      </c>
      <c r="U31" s="39"/>
      <c r="V31" s="39"/>
      <c r="W31" s="170">
        <f>ROUND(AZ87+SUM(CD91),2)</f>
        <v>0</v>
      </c>
      <c r="X31" s="169"/>
      <c r="Y31" s="169"/>
      <c r="Z31" s="169"/>
      <c r="AA31" s="169"/>
      <c r="AB31" s="169"/>
      <c r="AC31" s="169"/>
      <c r="AD31" s="169"/>
      <c r="AE31" s="169"/>
      <c r="AF31" s="39"/>
      <c r="AG31" s="39"/>
      <c r="AH31" s="39"/>
      <c r="AI31" s="39"/>
      <c r="AJ31" s="39"/>
      <c r="AK31" s="170">
        <f>ROUND(AV87+SUM(BY91),2)</f>
        <v>0</v>
      </c>
      <c r="AL31" s="169"/>
      <c r="AM31" s="169"/>
      <c r="AN31" s="169"/>
      <c r="AO31" s="169"/>
      <c r="AP31" s="39"/>
      <c r="AQ31" s="43"/>
    </row>
    <row r="32" spans="2:71" s="2" customFormat="1" ht="14.4" customHeight="1">
      <c r="B32" s="38"/>
      <c r="C32" s="39"/>
      <c r="D32" s="39"/>
      <c r="E32" s="39"/>
      <c r="F32" s="40" t="s">
        <v>39</v>
      </c>
      <c r="G32" s="39"/>
      <c r="H32" s="39"/>
      <c r="I32" s="39"/>
      <c r="J32" s="39"/>
      <c r="K32" s="39"/>
      <c r="L32" s="168">
        <v>0.2</v>
      </c>
      <c r="M32" s="169"/>
      <c r="N32" s="169"/>
      <c r="O32" s="169"/>
      <c r="P32" s="39"/>
      <c r="Q32" s="39"/>
      <c r="R32" s="39"/>
      <c r="S32" s="39"/>
      <c r="T32" s="42" t="s">
        <v>38</v>
      </c>
      <c r="U32" s="39"/>
      <c r="V32" s="39"/>
      <c r="W32" s="170">
        <f>ROUND(BA87+SUM(CE91),2)</f>
        <v>0</v>
      </c>
      <c r="X32" s="169"/>
      <c r="Y32" s="169"/>
      <c r="Z32" s="169"/>
      <c r="AA32" s="169"/>
      <c r="AB32" s="169"/>
      <c r="AC32" s="169"/>
      <c r="AD32" s="169"/>
      <c r="AE32" s="169"/>
      <c r="AF32" s="39"/>
      <c r="AG32" s="39"/>
      <c r="AH32" s="39"/>
      <c r="AI32" s="39"/>
      <c r="AJ32" s="39"/>
      <c r="AK32" s="170">
        <f>ROUND(AW87+SUM(BZ91),2)</f>
        <v>0</v>
      </c>
      <c r="AL32" s="169"/>
      <c r="AM32" s="169"/>
      <c r="AN32" s="169"/>
      <c r="AO32" s="169"/>
      <c r="AP32" s="39"/>
      <c r="AQ32" s="43"/>
    </row>
    <row r="33" spans="2:43" s="2" customFormat="1" ht="14.4" hidden="1" customHeight="1">
      <c r="B33" s="38"/>
      <c r="C33" s="39"/>
      <c r="D33" s="39"/>
      <c r="E33" s="39"/>
      <c r="F33" s="40" t="s">
        <v>40</v>
      </c>
      <c r="G33" s="39"/>
      <c r="H33" s="39"/>
      <c r="I33" s="39"/>
      <c r="J33" s="39"/>
      <c r="K33" s="39"/>
      <c r="L33" s="168">
        <v>0.2</v>
      </c>
      <c r="M33" s="169"/>
      <c r="N33" s="169"/>
      <c r="O33" s="169"/>
      <c r="P33" s="39"/>
      <c r="Q33" s="39"/>
      <c r="R33" s="39"/>
      <c r="S33" s="39"/>
      <c r="T33" s="42" t="s">
        <v>38</v>
      </c>
      <c r="U33" s="39"/>
      <c r="V33" s="39"/>
      <c r="W33" s="170">
        <f>ROUND(BB87+SUM(CF91),2)</f>
        <v>0</v>
      </c>
      <c r="X33" s="169"/>
      <c r="Y33" s="169"/>
      <c r="Z33" s="169"/>
      <c r="AA33" s="169"/>
      <c r="AB33" s="169"/>
      <c r="AC33" s="169"/>
      <c r="AD33" s="169"/>
      <c r="AE33" s="169"/>
      <c r="AF33" s="39"/>
      <c r="AG33" s="39"/>
      <c r="AH33" s="39"/>
      <c r="AI33" s="39"/>
      <c r="AJ33" s="39"/>
      <c r="AK33" s="170">
        <v>0</v>
      </c>
      <c r="AL33" s="169"/>
      <c r="AM33" s="169"/>
      <c r="AN33" s="169"/>
      <c r="AO33" s="169"/>
      <c r="AP33" s="39"/>
      <c r="AQ33" s="43"/>
    </row>
    <row r="34" spans="2:43" s="2" customFormat="1" ht="14.4" hidden="1" customHeight="1">
      <c r="B34" s="38"/>
      <c r="C34" s="39"/>
      <c r="D34" s="39"/>
      <c r="E34" s="39"/>
      <c r="F34" s="40" t="s">
        <v>41</v>
      </c>
      <c r="G34" s="39"/>
      <c r="H34" s="39"/>
      <c r="I34" s="39"/>
      <c r="J34" s="39"/>
      <c r="K34" s="39"/>
      <c r="L34" s="168">
        <v>0.2</v>
      </c>
      <c r="M34" s="169"/>
      <c r="N34" s="169"/>
      <c r="O34" s="169"/>
      <c r="P34" s="39"/>
      <c r="Q34" s="39"/>
      <c r="R34" s="39"/>
      <c r="S34" s="39"/>
      <c r="T34" s="42" t="s">
        <v>38</v>
      </c>
      <c r="U34" s="39"/>
      <c r="V34" s="39"/>
      <c r="W34" s="170">
        <f>ROUND(BC87+SUM(CG91),2)</f>
        <v>0</v>
      </c>
      <c r="X34" s="169"/>
      <c r="Y34" s="169"/>
      <c r="Z34" s="169"/>
      <c r="AA34" s="169"/>
      <c r="AB34" s="169"/>
      <c r="AC34" s="169"/>
      <c r="AD34" s="169"/>
      <c r="AE34" s="169"/>
      <c r="AF34" s="39"/>
      <c r="AG34" s="39"/>
      <c r="AH34" s="39"/>
      <c r="AI34" s="39"/>
      <c r="AJ34" s="39"/>
      <c r="AK34" s="170">
        <v>0</v>
      </c>
      <c r="AL34" s="169"/>
      <c r="AM34" s="169"/>
      <c r="AN34" s="169"/>
      <c r="AO34" s="169"/>
      <c r="AP34" s="39"/>
      <c r="AQ34" s="43"/>
    </row>
    <row r="35" spans="2:43" s="2" customFormat="1" ht="14.4" hidden="1" customHeight="1">
      <c r="B35" s="38"/>
      <c r="C35" s="39"/>
      <c r="D35" s="39"/>
      <c r="E35" s="39"/>
      <c r="F35" s="40" t="s">
        <v>42</v>
      </c>
      <c r="G35" s="39"/>
      <c r="H35" s="39"/>
      <c r="I35" s="39"/>
      <c r="J35" s="39"/>
      <c r="K35" s="39"/>
      <c r="L35" s="168">
        <v>0</v>
      </c>
      <c r="M35" s="169"/>
      <c r="N35" s="169"/>
      <c r="O35" s="169"/>
      <c r="P35" s="39"/>
      <c r="Q35" s="39"/>
      <c r="R35" s="39"/>
      <c r="S35" s="39"/>
      <c r="T35" s="42" t="s">
        <v>38</v>
      </c>
      <c r="U35" s="39"/>
      <c r="V35" s="39"/>
      <c r="W35" s="170">
        <f>ROUND(BD87+SUM(CH91),2)</f>
        <v>0</v>
      </c>
      <c r="X35" s="169"/>
      <c r="Y35" s="169"/>
      <c r="Z35" s="169"/>
      <c r="AA35" s="169"/>
      <c r="AB35" s="169"/>
      <c r="AC35" s="169"/>
      <c r="AD35" s="169"/>
      <c r="AE35" s="169"/>
      <c r="AF35" s="39"/>
      <c r="AG35" s="39"/>
      <c r="AH35" s="39"/>
      <c r="AI35" s="39"/>
      <c r="AJ35" s="39"/>
      <c r="AK35" s="170">
        <v>0</v>
      </c>
      <c r="AL35" s="169"/>
      <c r="AM35" s="169"/>
      <c r="AN35" s="169"/>
      <c r="AO35" s="169"/>
      <c r="AP35" s="39"/>
      <c r="AQ35" s="43"/>
    </row>
    <row r="36" spans="2:43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5" customHeight="1">
      <c r="B37" s="33"/>
      <c r="C37" s="44"/>
      <c r="D37" s="45" t="s">
        <v>43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44</v>
      </c>
      <c r="U37" s="46"/>
      <c r="V37" s="46"/>
      <c r="W37" s="46"/>
      <c r="X37" s="179" t="s">
        <v>45</v>
      </c>
      <c r="Y37" s="180"/>
      <c r="Z37" s="180"/>
      <c r="AA37" s="180"/>
      <c r="AB37" s="180"/>
      <c r="AC37" s="46"/>
      <c r="AD37" s="46"/>
      <c r="AE37" s="46"/>
      <c r="AF37" s="46"/>
      <c r="AG37" s="46"/>
      <c r="AH37" s="46"/>
      <c r="AI37" s="46"/>
      <c r="AJ37" s="46"/>
      <c r="AK37" s="181">
        <f>SUM(AK29:AK35)</f>
        <v>0</v>
      </c>
      <c r="AL37" s="180"/>
      <c r="AM37" s="180"/>
      <c r="AN37" s="180"/>
      <c r="AO37" s="182"/>
      <c r="AP37" s="44"/>
      <c r="AQ37" s="35"/>
    </row>
    <row r="38" spans="2:43" s="1" customFormat="1" ht="14.4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4.4">
      <c r="B49" s="33"/>
      <c r="C49" s="34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4.4">
      <c r="B58" s="33"/>
      <c r="C58" s="34"/>
      <c r="D58" s="53" t="s">
        <v>48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49</v>
      </c>
      <c r="AN58" s="54"/>
      <c r="AO58" s="56"/>
      <c r="AP58" s="34"/>
      <c r="AQ58" s="35"/>
    </row>
    <row r="59" spans="2:43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4.4">
      <c r="B60" s="33"/>
      <c r="C60" s="34"/>
      <c r="D60" s="48" t="s">
        <v>50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4.4">
      <c r="B69" s="33"/>
      <c r="C69" s="34"/>
      <c r="D69" s="53" t="s">
        <v>48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49</v>
      </c>
      <c r="AN69" s="54"/>
      <c r="AO69" s="56"/>
      <c r="AP69" s="34"/>
      <c r="AQ69" s="35"/>
    </row>
    <row r="70" spans="2:43" s="1" customFormat="1" ht="6.9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" customHeight="1">
      <c r="B76" s="33"/>
      <c r="C76" s="173" t="s">
        <v>52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35"/>
    </row>
    <row r="77" spans="2:43" s="3" customFormat="1" ht="14.4" customHeight="1">
      <c r="B77" s="63"/>
      <c r="C77" s="30" t="s">
        <v>13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201811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" customHeight="1">
      <c r="B78" s="66"/>
      <c r="C78" s="67" t="s">
        <v>15</v>
      </c>
      <c r="D78" s="68"/>
      <c r="E78" s="68"/>
      <c r="F78" s="68"/>
      <c r="G78" s="68"/>
      <c r="H78" s="68"/>
      <c r="I78" s="68"/>
      <c r="J78" s="68"/>
      <c r="K78" s="68"/>
      <c r="L78" s="183" t="str">
        <f>K6</f>
        <v>Rekonštrukcia šatní a zázemia pre ihriská Nižný Klatov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68"/>
      <c r="AQ78" s="69"/>
    </row>
    <row r="79" spans="2:43" s="1" customFormat="1" ht="6.9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3.2">
      <c r="B80" s="33"/>
      <c r="C80" s="30" t="s">
        <v>19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Nižný Klatov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21</v>
      </c>
      <c r="AJ80" s="34"/>
      <c r="AK80" s="34"/>
      <c r="AL80" s="34"/>
      <c r="AM80" s="71" t="str">
        <f>IF(AN8= "","",AN8)</f>
        <v>12.3.2018</v>
      </c>
      <c r="AN80" s="34"/>
      <c r="AO80" s="34"/>
      <c r="AP80" s="34"/>
      <c r="AQ80" s="35"/>
    </row>
    <row r="81" spans="1:76" s="1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3.2">
      <c r="B82" s="33"/>
      <c r="C82" s="30" t="s">
        <v>23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28</v>
      </c>
      <c r="AJ82" s="34"/>
      <c r="AK82" s="34"/>
      <c r="AL82" s="34"/>
      <c r="AM82" s="185" t="str">
        <f>IF(E17="","",E17)</f>
        <v xml:space="preserve"> </v>
      </c>
      <c r="AN82" s="185"/>
      <c r="AO82" s="185"/>
      <c r="AP82" s="185"/>
      <c r="AQ82" s="35"/>
      <c r="AS82" s="189" t="s">
        <v>53</v>
      </c>
      <c r="AT82" s="190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3.2">
      <c r="B83" s="33"/>
      <c r="C83" s="30" t="s">
        <v>27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31</v>
      </c>
      <c r="AJ83" s="34"/>
      <c r="AK83" s="34"/>
      <c r="AL83" s="34"/>
      <c r="AM83" s="185" t="str">
        <f>IF(E20="","",E20)</f>
        <v xml:space="preserve"> </v>
      </c>
      <c r="AN83" s="185"/>
      <c r="AO83" s="185"/>
      <c r="AP83" s="185"/>
      <c r="AQ83" s="35"/>
      <c r="AS83" s="191"/>
      <c r="AT83" s="192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91"/>
      <c r="AT84" s="192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193" t="s">
        <v>54</v>
      </c>
      <c r="D85" s="194"/>
      <c r="E85" s="194"/>
      <c r="F85" s="194"/>
      <c r="G85" s="194"/>
      <c r="H85" s="73"/>
      <c r="I85" s="195" t="s">
        <v>55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5" t="s">
        <v>56</v>
      </c>
      <c r="AH85" s="194"/>
      <c r="AI85" s="194"/>
      <c r="AJ85" s="194"/>
      <c r="AK85" s="194"/>
      <c r="AL85" s="194"/>
      <c r="AM85" s="194"/>
      <c r="AN85" s="195" t="s">
        <v>57</v>
      </c>
      <c r="AO85" s="194"/>
      <c r="AP85" s="196"/>
      <c r="AQ85" s="35"/>
      <c r="AS85" s="74" t="s">
        <v>58</v>
      </c>
      <c r="AT85" s="75" t="s">
        <v>59</v>
      </c>
      <c r="AU85" s="75" t="s">
        <v>60</v>
      </c>
      <c r="AV85" s="75" t="s">
        <v>61</v>
      </c>
      <c r="AW85" s="75" t="s">
        <v>62</v>
      </c>
      <c r="AX85" s="75" t="s">
        <v>63</v>
      </c>
      <c r="AY85" s="75" t="s">
        <v>64</v>
      </c>
      <c r="AZ85" s="75" t="s">
        <v>65</v>
      </c>
      <c r="BA85" s="75" t="s">
        <v>66</v>
      </c>
      <c r="BB85" s="75" t="s">
        <v>67</v>
      </c>
      <c r="BC85" s="75" t="s">
        <v>68</v>
      </c>
      <c r="BD85" s="76" t="s">
        <v>69</v>
      </c>
    </row>
    <row r="86" spans="1:76" s="1" customFormat="1" ht="10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" customHeight="1">
      <c r="B87" s="66"/>
      <c r="C87" s="78" t="s">
        <v>70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87">
        <f>ROUND(AG88,2)</f>
        <v>0</v>
      </c>
      <c r="AH87" s="187"/>
      <c r="AI87" s="187"/>
      <c r="AJ87" s="187"/>
      <c r="AK87" s="187"/>
      <c r="AL87" s="187"/>
      <c r="AM87" s="187"/>
      <c r="AN87" s="188">
        <f>SUM(AG87,AT87)</f>
        <v>0</v>
      </c>
      <c r="AO87" s="188"/>
      <c r="AP87" s="188"/>
      <c r="AQ87" s="69"/>
      <c r="AS87" s="80">
        <f>ROUND(AS88,2)</f>
        <v>0</v>
      </c>
      <c r="AT87" s="81">
        <f>ROUND(SUM(AV87:AW87),2)</f>
        <v>0</v>
      </c>
      <c r="AU87" s="82">
        <f>ROUND(AU88,5)</f>
        <v>1013.34492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71</v>
      </c>
      <c r="BT87" s="84" t="s">
        <v>72</v>
      </c>
      <c r="BV87" s="84" t="s">
        <v>73</v>
      </c>
      <c r="BW87" s="84" t="s">
        <v>74</v>
      </c>
      <c r="BX87" s="84" t="s">
        <v>75</v>
      </c>
    </row>
    <row r="88" spans="1:76" s="5" customFormat="1" ht="31.5" customHeight="1">
      <c r="A88" s="85" t="s">
        <v>76</v>
      </c>
      <c r="B88" s="86"/>
      <c r="C88" s="87"/>
      <c r="D88" s="186" t="s">
        <v>14</v>
      </c>
      <c r="E88" s="186"/>
      <c r="F88" s="186"/>
      <c r="G88" s="186"/>
      <c r="H88" s="186"/>
      <c r="I88" s="88"/>
      <c r="J88" s="186" t="s">
        <v>16</v>
      </c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200">
        <f>'201811 - Rekonštrukcia ša...'!M29</f>
        <v>0</v>
      </c>
      <c r="AH88" s="201"/>
      <c r="AI88" s="201"/>
      <c r="AJ88" s="201"/>
      <c r="AK88" s="201"/>
      <c r="AL88" s="201"/>
      <c r="AM88" s="201"/>
      <c r="AN88" s="200">
        <f>SUM(AG88,AT88)</f>
        <v>0</v>
      </c>
      <c r="AO88" s="201"/>
      <c r="AP88" s="201"/>
      <c r="AQ88" s="89"/>
      <c r="AS88" s="90">
        <f>'201811 - Rekonštrukcia ša...'!M27</f>
        <v>0</v>
      </c>
      <c r="AT88" s="91">
        <f>ROUND(SUM(AV88:AW88),2)</f>
        <v>0</v>
      </c>
      <c r="AU88" s="92">
        <f>'201811 - Rekonštrukcia ša...'!W132</f>
        <v>1013.3449220000001</v>
      </c>
      <c r="AV88" s="91">
        <f>'201811 - Rekonštrukcia ša...'!M31</f>
        <v>0</v>
      </c>
      <c r="AW88" s="91">
        <f>'201811 - Rekonštrukcia ša...'!M32</f>
        <v>0</v>
      </c>
      <c r="AX88" s="91">
        <f>'201811 - Rekonštrukcia ša...'!M33</f>
        <v>0</v>
      </c>
      <c r="AY88" s="91">
        <f>'201811 - Rekonštrukcia ša...'!M34</f>
        <v>0</v>
      </c>
      <c r="AZ88" s="91">
        <f>'201811 - Rekonštrukcia ša...'!H31</f>
        <v>0</v>
      </c>
      <c r="BA88" s="91">
        <f>'201811 - Rekonštrukcia ša...'!H32</f>
        <v>0</v>
      </c>
      <c r="BB88" s="91">
        <f>'201811 - Rekonštrukcia ša...'!H33</f>
        <v>0</v>
      </c>
      <c r="BC88" s="91">
        <f>'201811 - Rekonštrukcia ša...'!H34</f>
        <v>0</v>
      </c>
      <c r="BD88" s="93">
        <f>'201811 - Rekonštrukcia ša...'!H35</f>
        <v>0</v>
      </c>
      <c r="BT88" s="94" t="s">
        <v>77</v>
      </c>
      <c r="BU88" s="94" t="s">
        <v>78</v>
      </c>
      <c r="BV88" s="94" t="s">
        <v>73</v>
      </c>
      <c r="BW88" s="94" t="s">
        <v>74</v>
      </c>
      <c r="BX88" s="94" t="s">
        <v>75</v>
      </c>
    </row>
    <row r="89" spans="1:76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</row>
    <row r="90" spans="1:76" s="1" customFormat="1" ht="30" customHeight="1">
      <c r="B90" s="33"/>
      <c r="C90" s="78" t="s">
        <v>79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188">
        <v>0</v>
      </c>
      <c r="AH90" s="188"/>
      <c r="AI90" s="188"/>
      <c r="AJ90" s="188"/>
      <c r="AK90" s="188"/>
      <c r="AL90" s="188"/>
      <c r="AM90" s="188"/>
      <c r="AN90" s="188">
        <v>0</v>
      </c>
      <c r="AO90" s="188"/>
      <c r="AP90" s="188"/>
      <c r="AQ90" s="35"/>
      <c r="AS90" s="74" t="s">
        <v>80</v>
      </c>
      <c r="AT90" s="75" t="s">
        <v>81</v>
      </c>
      <c r="AU90" s="75" t="s">
        <v>36</v>
      </c>
      <c r="AV90" s="76" t="s">
        <v>59</v>
      </c>
    </row>
    <row r="91" spans="1:76" s="1" customFormat="1" ht="10.9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5"/>
      <c r="AS91" s="95"/>
      <c r="AT91" s="54"/>
      <c r="AU91" s="54"/>
      <c r="AV91" s="56"/>
    </row>
    <row r="92" spans="1:76" s="1" customFormat="1" ht="30" customHeight="1">
      <c r="B92" s="33"/>
      <c r="C92" s="96" t="s">
        <v>82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97">
        <f>ROUND(AG87+AG90,2)</f>
        <v>0</v>
      </c>
      <c r="AH92" s="197"/>
      <c r="AI92" s="197"/>
      <c r="AJ92" s="197"/>
      <c r="AK92" s="197"/>
      <c r="AL92" s="197"/>
      <c r="AM92" s="197"/>
      <c r="AN92" s="197">
        <f>AN87+AN90</f>
        <v>0</v>
      </c>
      <c r="AO92" s="197"/>
      <c r="AP92" s="197"/>
      <c r="AQ92" s="35"/>
    </row>
    <row r="93" spans="1:76" s="1" customFormat="1" ht="6.9" customHeight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9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/>
    <hyperlink ref="W1:AF1" location="C87" display="2) Rekapitulácia objektov"/>
    <hyperlink ref="A88" location="'201811 - Rekonštrukcia ša...'!C2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5"/>
  <sheetViews>
    <sheetView showGridLines="0" tabSelected="1" workbookViewId="0">
      <pane ySplit="1" topLeftCell="A126" activePane="bottomLeft" state="frozen"/>
      <selection pane="bottomLeft" activeCell="F135" sqref="F135:I13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98"/>
      <c r="B1" s="13"/>
      <c r="C1" s="13"/>
      <c r="D1" s="14" t="s">
        <v>1</v>
      </c>
      <c r="E1" s="13"/>
      <c r="F1" s="15" t="s">
        <v>83</v>
      </c>
      <c r="G1" s="15"/>
      <c r="H1" s="243" t="s">
        <v>84</v>
      </c>
      <c r="I1" s="243"/>
      <c r="J1" s="243"/>
      <c r="K1" s="243"/>
      <c r="L1" s="15" t="s">
        <v>85</v>
      </c>
      <c r="M1" s="13"/>
      <c r="N1" s="13"/>
      <c r="O1" s="14" t="s">
        <v>86</v>
      </c>
      <c r="P1" s="13"/>
      <c r="Q1" s="13"/>
      <c r="R1" s="13"/>
      <c r="S1" s="15" t="s">
        <v>87</v>
      </c>
      <c r="T1" s="15"/>
      <c r="U1" s="98"/>
      <c r="V1" s="9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" customHeight="1">
      <c r="C2" s="171" t="s">
        <v>7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198" t="s">
        <v>8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20" t="s">
        <v>74</v>
      </c>
    </row>
    <row r="3" spans="1:6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72</v>
      </c>
    </row>
    <row r="4" spans="1:66" ht="36.9" customHeight="1">
      <c r="B4" s="24"/>
      <c r="C4" s="173" t="s">
        <v>88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5"/>
      <c r="T4" s="19" t="s">
        <v>12</v>
      </c>
      <c r="AT4" s="20" t="s">
        <v>6</v>
      </c>
    </row>
    <row r="5" spans="1:66" ht="6.9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66" s="1" customFormat="1" ht="32.85" customHeight="1">
      <c r="B6" s="33"/>
      <c r="C6" s="34"/>
      <c r="D6" s="29" t="s">
        <v>15</v>
      </c>
      <c r="E6" s="34"/>
      <c r="F6" s="177" t="s">
        <v>16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34"/>
      <c r="R6" s="35"/>
    </row>
    <row r="7" spans="1:66" s="1" customFormat="1" ht="14.4" customHeight="1">
      <c r="B7" s="33"/>
      <c r="C7" s="34"/>
      <c r="D7" s="30" t="s">
        <v>17</v>
      </c>
      <c r="E7" s="34"/>
      <c r="F7" s="28" t="s">
        <v>5</v>
      </c>
      <c r="G7" s="34"/>
      <c r="H7" s="34"/>
      <c r="I7" s="34"/>
      <c r="J7" s="34"/>
      <c r="K7" s="34"/>
      <c r="L7" s="34"/>
      <c r="M7" s="30" t="s">
        <v>18</v>
      </c>
      <c r="N7" s="34"/>
      <c r="O7" s="28" t="s">
        <v>5</v>
      </c>
      <c r="P7" s="34"/>
      <c r="Q7" s="34"/>
      <c r="R7" s="35"/>
    </row>
    <row r="8" spans="1:66" s="1" customFormat="1" ht="14.4" customHeight="1">
      <c r="B8" s="33"/>
      <c r="C8" s="34"/>
      <c r="D8" s="30" t="s">
        <v>19</v>
      </c>
      <c r="E8" s="34"/>
      <c r="F8" s="28" t="s">
        <v>20</v>
      </c>
      <c r="G8" s="34"/>
      <c r="H8" s="34"/>
      <c r="I8" s="34"/>
      <c r="J8" s="34"/>
      <c r="K8" s="34"/>
      <c r="L8" s="34"/>
      <c r="M8" s="30" t="s">
        <v>21</v>
      </c>
      <c r="N8" s="34"/>
      <c r="O8" s="206" t="str">
        <f>'Rekapitulácia stavby'!AN8</f>
        <v>12.3.2018</v>
      </c>
      <c r="P8" s="206"/>
      <c r="Q8" s="34"/>
      <c r="R8" s="35"/>
    </row>
    <row r="9" spans="1:66" s="1" customFormat="1" ht="10.95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66" s="1" customFormat="1" ht="14.4" customHeight="1">
      <c r="B10" s="33"/>
      <c r="C10" s="34"/>
      <c r="D10" s="30" t="s">
        <v>23</v>
      </c>
      <c r="E10" s="34"/>
      <c r="F10" s="34"/>
      <c r="G10" s="34"/>
      <c r="H10" s="34"/>
      <c r="I10" s="34"/>
      <c r="J10" s="34"/>
      <c r="K10" s="34"/>
      <c r="L10" s="34"/>
      <c r="M10" s="30" t="s">
        <v>24</v>
      </c>
      <c r="N10" s="34"/>
      <c r="O10" s="175" t="str">
        <f>IF('Rekapitulácia stavby'!AN10="","",'Rekapitulácia stavby'!AN10)</f>
        <v/>
      </c>
      <c r="P10" s="175"/>
      <c r="Q10" s="34"/>
      <c r="R10" s="35"/>
    </row>
    <row r="11" spans="1:66" s="1" customFormat="1" ht="18" customHeight="1">
      <c r="B11" s="33"/>
      <c r="C11" s="34"/>
      <c r="D11" s="34"/>
      <c r="E11" s="28" t="str">
        <f>IF('Rekapitulácia stavby'!E11="","",'Rekapitulácia stavby'!E11)</f>
        <v xml:space="preserve"> </v>
      </c>
      <c r="F11" s="34"/>
      <c r="G11" s="34"/>
      <c r="H11" s="34"/>
      <c r="I11" s="34"/>
      <c r="J11" s="34"/>
      <c r="K11" s="34"/>
      <c r="L11" s="34"/>
      <c r="M11" s="30" t="s">
        <v>26</v>
      </c>
      <c r="N11" s="34"/>
      <c r="O11" s="175" t="str">
        <f>IF('Rekapitulácia stavby'!AN11="","",'Rekapitulácia stavby'!AN11)</f>
        <v/>
      </c>
      <c r="P11" s="175"/>
      <c r="Q11" s="34"/>
      <c r="R11" s="35"/>
    </row>
    <row r="12" spans="1:66" s="1" customFormat="1" ht="6.9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66" s="1" customFormat="1" ht="14.4" customHeight="1">
      <c r="B13" s="33"/>
      <c r="C13" s="34"/>
      <c r="D13" s="30" t="s">
        <v>27</v>
      </c>
      <c r="E13" s="34"/>
      <c r="F13" s="34"/>
      <c r="G13" s="34"/>
      <c r="H13" s="34"/>
      <c r="I13" s="34"/>
      <c r="J13" s="34"/>
      <c r="K13" s="34"/>
      <c r="L13" s="34"/>
      <c r="M13" s="30" t="s">
        <v>24</v>
      </c>
      <c r="N13" s="34"/>
      <c r="O13" s="175" t="str">
        <f>IF('Rekapitulácia stavby'!AN13="","",'Rekapitulácia stavby'!AN13)</f>
        <v/>
      </c>
      <c r="P13" s="175"/>
      <c r="Q13" s="34"/>
      <c r="R13" s="35"/>
    </row>
    <row r="14" spans="1:66" s="1" customFormat="1" ht="18" customHeight="1">
      <c r="B14" s="33"/>
      <c r="C14" s="34"/>
      <c r="D14" s="34"/>
      <c r="E14" s="28" t="str">
        <f>IF('Rekapitulácia stavby'!E14="","",'Rekapitulácia stavby'!E14)</f>
        <v xml:space="preserve"> </v>
      </c>
      <c r="F14" s="34"/>
      <c r="G14" s="34"/>
      <c r="H14" s="34"/>
      <c r="I14" s="34"/>
      <c r="J14" s="34"/>
      <c r="K14" s="34"/>
      <c r="L14" s="34"/>
      <c r="M14" s="30" t="s">
        <v>26</v>
      </c>
      <c r="N14" s="34"/>
      <c r="O14" s="175" t="str">
        <f>IF('Rekapitulácia stavby'!AN14="","",'Rekapitulácia stavby'!AN14)</f>
        <v/>
      </c>
      <c r="P14" s="175"/>
      <c r="Q14" s="34"/>
      <c r="R14" s="35"/>
    </row>
    <row r="15" spans="1:66" s="1" customFormat="1" ht="6.9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66" s="1" customFormat="1" ht="14.4" customHeight="1">
      <c r="B16" s="33"/>
      <c r="C16" s="34"/>
      <c r="D16" s="30" t="s">
        <v>28</v>
      </c>
      <c r="E16" s="34"/>
      <c r="F16" s="34"/>
      <c r="G16" s="34"/>
      <c r="H16" s="34"/>
      <c r="I16" s="34"/>
      <c r="J16" s="34"/>
      <c r="K16" s="34"/>
      <c r="L16" s="34"/>
      <c r="M16" s="30" t="s">
        <v>24</v>
      </c>
      <c r="N16" s="34"/>
      <c r="O16" s="175" t="str">
        <f>IF('Rekapitulácia stavby'!AN16="","",'Rekapitulácia stavby'!AN16)</f>
        <v/>
      </c>
      <c r="P16" s="175"/>
      <c r="Q16" s="34"/>
      <c r="R16" s="35"/>
    </row>
    <row r="17" spans="2:18" s="1" customFormat="1" ht="18" customHeight="1">
      <c r="B17" s="33"/>
      <c r="C17" s="34"/>
      <c r="D17" s="34"/>
      <c r="E17" s="28" t="str">
        <f>IF('Rekapitulácia stavby'!E17="","",'Rekapitulácia stavby'!E17)</f>
        <v xml:space="preserve"> </v>
      </c>
      <c r="F17" s="34"/>
      <c r="G17" s="34"/>
      <c r="H17" s="34"/>
      <c r="I17" s="34"/>
      <c r="J17" s="34"/>
      <c r="K17" s="34"/>
      <c r="L17" s="34"/>
      <c r="M17" s="30" t="s">
        <v>26</v>
      </c>
      <c r="N17" s="34"/>
      <c r="O17" s="175" t="str">
        <f>IF('Rekapitulácia stavby'!AN17="","",'Rekapitulácia stavby'!AN17)</f>
        <v/>
      </c>
      <c r="P17" s="175"/>
      <c r="Q17" s="34"/>
      <c r="R17" s="35"/>
    </row>
    <row r="18" spans="2:18" s="1" customFormat="1" ht="6.9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" customHeight="1">
      <c r="B19" s="33"/>
      <c r="C19" s="34"/>
      <c r="D19" s="30" t="s">
        <v>31</v>
      </c>
      <c r="E19" s="34"/>
      <c r="F19" s="34"/>
      <c r="G19" s="34"/>
      <c r="H19" s="34"/>
      <c r="I19" s="34"/>
      <c r="J19" s="34"/>
      <c r="K19" s="34"/>
      <c r="L19" s="34"/>
      <c r="M19" s="30" t="s">
        <v>24</v>
      </c>
      <c r="N19" s="34"/>
      <c r="O19" s="175" t="str">
        <f>IF('Rekapitulácia stavby'!AN19="","",'Rekapitulácia stavby'!AN19)</f>
        <v/>
      </c>
      <c r="P19" s="175"/>
      <c r="Q19" s="34"/>
      <c r="R19" s="35"/>
    </row>
    <row r="20" spans="2:18" s="1" customFormat="1" ht="18" customHeight="1">
      <c r="B20" s="33"/>
      <c r="C20" s="34"/>
      <c r="D20" s="34"/>
      <c r="E20" s="28" t="str">
        <f>IF('Rekapitulácia stavby'!E20="","",'Rekapitulácia stavby'!E20)</f>
        <v xml:space="preserve"> </v>
      </c>
      <c r="F20" s="34"/>
      <c r="G20" s="34"/>
      <c r="H20" s="34"/>
      <c r="I20" s="34"/>
      <c r="J20" s="34"/>
      <c r="K20" s="34"/>
      <c r="L20" s="34"/>
      <c r="M20" s="30" t="s">
        <v>26</v>
      </c>
      <c r="N20" s="34"/>
      <c r="O20" s="175" t="str">
        <f>IF('Rekapitulácia stavby'!AN20="","",'Rekapitulácia stavby'!AN20)</f>
        <v/>
      </c>
      <c r="P20" s="175"/>
      <c r="Q20" s="34"/>
      <c r="R20" s="35"/>
    </row>
    <row r="21" spans="2:18" s="1" customFormat="1" ht="6.9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" customHeight="1">
      <c r="B22" s="33"/>
      <c r="C22" s="34"/>
      <c r="D22" s="30" t="s">
        <v>32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6.5" customHeight="1">
      <c r="B23" s="33"/>
      <c r="C23" s="34"/>
      <c r="D23" s="34"/>
      <c r="E23" s="178" t="s">
        <v>5</v>
      </c>
      <c r="F23" s="178"/>
      <c r="G23" s="178"/>
      <c r="H23" s="178"/>
      <c r="I23" s="178"/>
      <c r="J23" s="178"/>
      <c r="K23" s="178"/>
      <c r="L23" s="178"/>
      <c r="M23" s="34"/>
      <c r="N23" s="34"/>
      <c r="O23" s="34"/>
      <c r="P23" s="34"/>
      <c r="Q23" s="34"/>
      <c r="R23" s="35"/>
    </row>
    <row r="24" spans="2:18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" customHeight="1">
      <c r="B26" s="33"/>
      <c r="C26" s="34"/>
      <c r="D26" s="99" t="s">
        <v>89</v>
      </c>
      <c r="E26" s="34"/>
      <c r="F26" s="34"/>
      <c r="G26" s="34"/>
      <c r="H26" s="34"/>
      <c r="I26" s="34"/>
      <c r="J26" s="34"/>
      <c r="K26" s="34"/>
      <c r="L26" s="34"/>
      <c r="M26" s="202">
        <f>N87</f>
        <v>0</v>
      </c>
      <c r="N26" s="202"/>
      <c r="O26" s="202"/>
      <c r="P26" s="202"/>
      <c r="Q26" s="34"/>
      <c r="R26" s="35"/>
    </row>
    <row r="27" spans="2:18" s="1" customFormat="1" ht="14.4" customHeight="1">
      <c r="B27" s="33"/>
      <c r="C27" s="34"/>
      <c r="D27" s="32" t="s">
        <v>90</v>
      </c>
      <c r="E27" s="34"/>
      <c r="F27" s="34"/>
      <c r="G27" s="34"/>
      <c r="H27" s="34"/>
      <c r="I27" s="34"/>
      <c r="J27" s="34"/>
      <c r="K27" s="34"/>
      <c r="L27" s="34"/>
      <c r="M27" s="202">
        <f>N114</f>
        <v>0</v>
      </c>
      <c r="N27" s="202"/>
      <c r="O27" s="202"/>
      <c r="P27" s="202"/>
      <c r="Q27" s="34"/>
      <c r="R27" s="35"/>
    </row>
    <row r="28" spans="2:18" s="1" customFormat="1" ht="6.9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00" t="s">
        <v>35</v>
      </c>
      <c r="E29" s="34"/>
      <c r="F29" s="34"/>
      <c r="G29" s="34"/>
      <c r="H29" s="34"/>
      <c r="I29" s="34"/>
      <c r="J29" s="34"/>
      <c r="K29" s="34"/>
      <c r="L29" s="34"/>
      <c r="M29" s="207">
        <f>ROUND(M26+M27,2)</f>
        <v>0</v>
      </c>
      <c r="N29" s="205"/>
      <c r="O29" s="205"/>
      <c r="P29" s="205"/>
      <c r="Q29" s="34"/>
      <c r="R29" s="35"/>
    </row>
    <row r="30" spans="2:18" s="1" customFormat="1" ht="6.9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" customHeight="1">
      <c r="B31" s="33"/>
      <c r="C31" s="34"/>
      <c r="D31" s="40" t="s">
        <v>36</v>
      </c>
      <c r="E31" s="40" t="s">
        <v>37</v>
      </c>
      <c r="F31" s="41">
        <v>0.2</v>
      </c>
      <c r="G31" s="101" t="s">
        <v>38</v>
      </c>
      <c r="H31" s="208">
        <f>ROUND((SUM(BE114:BE115)+SUM(BE132:BE354)), 2)</f>
        <v>0</v>
      </c>
      <c r="I31" s="205"/>
      <c r="J31" s="205"/>
      <c r="K31" s="34"/>
      <c r="L31" s="34"/>
      <c r="M31" s="208">
        <f>ROUND(ROUND((SUM(BE114:BE115)+SUM(BE132:BE354)), 2)*F31, 2)</f>
        <v>0</v>
      </c>
      <c r="N31" s="205"/>
      <c r="O31" s="205"/>
      <c r="P31" s="205"/>
      <c r="Q31" s="34"/>
      <c r="R31" s="35"/>
    </row>
    <row r="32" spans="2:18" s="1" customFormat="1" ht="14.4" customHeight="1">
      <c r="B32" s="33"/>
      <c r="C32" s="34"/>
      <c r="D32" s="34"/>
      <c r="E32" s="40" t="s">
        <v>39</v>
      </c>
      <c r="F32" s="41">
        <v>0.2</v>
      </c>
      <c r="G32" s="101" t="s">
        <v>38</v>
      </c>
      <c r="H32" s="208">
        <f>ROUND((SUM(BF114:BF115)+SUM(BF132:BF354)), 2)</f>
        <v>0</v>
      </c>
      <c r="I32" s="205"/>
      <c r="J32" s="205"/>
      <c r="K32" s="34"/>
      <c r="L32" s="34"/>
      <c r="M32" s="208">
        <f>ROUND(ROUND((SUM(BF114:BF115)+SUM(BF132:BF354)), 2)*F32, 2)</f>
        <v>0</v>
      </c>
      <c r="N32" s="205"/>
      <c r="O32" s="205"/>
      <c r="P32" s="205"/>
      <c r="Q32" s="34"/>
      <c r="R32" s="35"/>
    </row>
    <row r="33" spans="2:18" s="1" customFormat="1" ht="14.4" hidden="1" customHeight="1">
      <c r="B33" s="33"/>
      <c r="C33" s="34"/>
      <c r="D33" s="34"/>
      <c r="E33" s="40" t="s">
        <v>40</v>
      </c>
      <c r="F33" s="41">
        <v>0.2</v>
      </c>
      <c r="G33" s="101" t="s">
        <v>38</v>
      </c>
      <c r="H33" s="208">
        <f>ROUND((SUM(BG114:BG115)+SUM(BG132:BG354)), 2)</f>
        <v>0</v>
      </c>
      <c r="I33" s="205"/>
      <c r="J33" s="205"/>
      <c r="K33" s="34"/>
      <c r="L33" s="34"/>
      <c r="M33" s="208">
        <v>0</v>
      </c>
      <c r="N33" s="205"/>
      <c r="O33" s="205"/>
      <c r="P33" s="205"/>
      <c r="Q33" s="34"/>
      <c r="R33" s="35"/>
    </row>
    <row r="34" spans="2:18" s="1" customFormat="1" ht="14.4" hidden="1" customHeight="1">
      <c r="B34" s="33"/>
      <c r="C34" s="34"/>
      <c r="D34" s="34"/>
      <c r="E34" s="40" t="s">
        <v>41</v>
      </c>
      <c r="F34" s="41">
        <v>0.2</v>
      </c>
      <c r="G34" s="101" t="s">
        <v>38</v>
      </c>
      <c r="H34" s="208">
        <f>ROUND((SUM(BH114:BH115)+SUM(BH132:BH354)), 2)</f>
        <v>0</v>
      </c>
      <c r="I34" s="205"/>
      <c r="J34" s="205"/>
      <c r="K34" s="34"/>
      <c r="L34" s="34"/>
      <c r="M34" s="208">
        <v>0</v>
      </c>
      <c r="N34" s="205"/>
      <c r="O34" s="205"/>
      <c r="P34" s="205"/>
      <c r="Q34" s="34"/>
      <c r="R34" s="35"/>
    </row>
    <row r="35" spans="2:18" s="1" customFormat="1" ht="14.4" hidden="1" customHeight="1">
      <c r="B35" s="33"/>
      <c r="C35" s="34"/>
      <c r="D35" s="34"/>
      <c r="E35" s="40" t="s">
        <v>42</v>
      </c>
      <c r="F35" s="41">
        <v>0</v>
      </c>
      <c r="G35" s="101" t="s">
        <v>38</v>
      </c>
      <c r="H35" s="208">
        <f>ROUND((SUM(BI114:BI115)+SUM(BI132:BI354)), 2)</f>
        <v>0</v>
      </c>
      <c r="I35" s="205"/>
      <c r="J35" s="205"/>
      <c r="K35" s="34"/>
      <c r="L35" s="34"/>
      <c r="M35" s="208">
        <v>0</v>
      </c>
      <c r="N35" s="205"/>
      <c r="O35" s="205"/>
      <c r="P35" s="205"/>
      <c r="Q35" s="34"/>
      <c r="R35" s="35"/>
    </row>
    <row r="36" spans="2:18" s="1" customFormat="1" ht="6.9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97"/>
      <c r="D37" s="102" t="s">
        <v>43</v>
      </c>
      <c r="E37" s="73"/>
      <c r="F37" s="73"/>
      <c r="G37" s="103" t="s">
        <v>44</v>
      </c>
      <c r="H37" s="104" t="s">
        <v>45</v>
      </c>
      <c r="I37" s="73"/>
      <c r="J37" s="73"/>
      <c r="K37" s="73"/>
      <c r="L37" s="209">
        <f>SUM(M29:M35)</f>
        <v>0</v>
      </c>
      <c r="M37" s="209"/>
      <c r="N37" s="209"/>
      <c r="O37" s="209"/>
      <c r="P37" s="210"/>
      <c r="Q37" s="97"/>
      <c r="R37" s="35"/>
    </row>
    <row r="38" spans="2:18" s="1" customFormat="1" ht="14.4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4.4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4.4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4.4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4.4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" customHeight="1">
      <c r="B76" s="33"/>
      <c r="C76" s="173" t="s">
        <v>91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35"/>
    </row>
    <row r="77" spans="2:18" s="1" customFormat="1" ht="6.9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6.9" customHeight="1">
      <c r="B78" s="33"/>
      <c r="C78" s="67" t="s">
        <v>15</v>
      </c>
      <c r="D78" s="34"/>
      <c r="E78" s="34"/>
      <c r="F78" s="183" t="str">
        <f>F6</f>
        <v>Rekonštrukcia šatní a zázemia pre ihriská Nižný Klatov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34"/>
      <c r="R78" s="35"/>
    </row>
    <row r="79" spans="2:18" s="1" customFormat="1" ht="6.9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30" t="s">
        <v>19</v>
      </c>
      <c r="D80" s="34"/>
      <c r="E80" s="34"/>
      <c r="F80" s="28" t="str">
        <f>F8</f>
        <v>Nižný Klatov</v>
      </c>
      <c r="G80" s="34"/>
      <c r="H80" s="34"/>
      <c r="I80" s="34"/>
      <c r="J80" s="34"/>
      <c r="K80" s="30" t="s">
        <v>21</v>
      </c>
      <c r="L80" s="34"/>
      <c r="M80" s="206" t="str">
        <f>IF(O8="","",O8)</f>
        <v>12.3.2018</v>
      </c>
      <c r="N80" s="206"/>
      <c r="O80" s="206"/>
      <c r="P80" s="206"/>
      <c r="Q80" s="34"/>
      <c r="R80" s="35"/>
    </row>
    <row r="81" spans="2:47" s="1" customFormat="1" ht="6.9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47" s="1" customFormat="1" ht="13.2">
      <c r="B82" s="33"/>
      <c r="C82" s="30" t="s">
        <v>23</v>
      </c>
      <c r="D82" s="34"/>
      <c r="E82" s="34"/>
      <c r="F82" s="28" t="str">
        <f>E11</f>
        <v xml:space="preserve"> </v>
      </c>
      <c r="G82" s="34"/>
      <c r="H82" s="34"/>
      <c r="I82" s="34"/>
      <c r="J82" s="34"/>
      <c r="K82" s="30" t="s">
        <v>28</v>
      </c>
      <c r="L82" s="34"/>
      <c r="M82" s="175" t="str">
        <f>E17</f>
        <v xml:space="preserve"> </v>
      </c>
      <c r="N82" s="175"/>
      <c r="O82" s="175"/>
      <c r="P82" s="175"/>
      <c r="Q82" s="175"/>
      <c r="R82" s="35"/>
    </row>
    <row r="83" spans="2:47" s="1" customFormat="1" ht="14.4" customHeight="1">
      <c r="B83" s="33"/>
      <c r="C83" s="30" t="s">
        <v>27</v>
      </c>
      <c r="D83" s="34"/>
      <c r="E83" s="34"/>
      <c r="F83" s="28" t="str">
        <f>IF(E14="","",E14)</f>
        <v xml:space="preserve"> </v>
      </c>
      <c r="G83" s="34"/>
      <c r="H83" s="34"/>
      <c r="I83" s="34"/>
      <c r="J83" s="34"/>
      <c r="K83" s="30" t="s">
        <v>31</v>
      </c>
      <c r="L83" s="34"/>
      <c r="M83" s="175" t="str">
        <f>E20</f>
        <v xml:space="preserve"> </v>
      </c>
      <c r="N83" s="175"/>
      <c r="O83" s="175"/>
      <c r="P83" s="175"/>
      <c r="Q83" s="175"/>
      <c r="R83" s="35"/>
    </row>
    <row r="84" spans="2:47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47" s="1" customFormat="1" ht="29.25" customHeight="1">
      <c r="B85" s="33"/>
      <c r="C85" s="211" t="s">
        <v>92</v>
      </c>
      <c r="D85" s="212"/>
      <c r="E85" s="212"/>
      <c r="F85" s="212"/>
      <c r="G85" s="212"/>
      <c r="H85" s="97"/>
      <c r="I85" s="97"/>
      <c r="J85" s="97"/>
      <c r="K85" s="97"/>
      <c r="L85" s="97"/>
      <c r="M85" s="97"/>
      <c r="N85" s="211" t="s">
        <v>93</v>
      </c>
      <c r="O85" s="212"/>
      <c r="P85" s="212"/>
      <c r="Q85" s="212"/>
      <c r="R85" s="35"/>
    </row>
    <row r="86" spans="2:47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05" t="s">
        <v>94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88">
        <f>N132</f>
        <v>0</v>
      </c>
      <c r="O87" s="213"/>
      <c r="P87" s="213"/>
      <c r="Q87" s="213"/>
      <c r="R87" s="35"/>
      <c r="AU87" s="20" t="s">
        <v>95</v>
      </c>
    </row>
    <row r="88" spans="2:47" s="6" customFormat="1" ht="24.9" customHeight="1">
      <c r="B88" s="106"/>
      <c r="C88" s="107"/>
      <c r="D88" s="108" t="s">
        <v>96</v>
      </c>
      <c r="E88" s="107"/>
      <c r="F88" s="107"/>
      <c r="G88" s="107"/>
      <c r="H88" s="107"/>
      <c r="I88" s="107"/>
      <c r="J88" s="107"/>
      <c r="K88" s="107"/>
      <c r="L88" s="107"/>
      <c r="M88" s="107"/>
      <c r="N88" s="214">
        <f>N133</f>
        <v>0</v>
      </c>
      <c r="O88" s="215"/>
      <c r="P88" s="215"/>
      <c r="Q88" s="215"/>
      <c r="R88" s="109"/>
    </row>
    <row r="89" spans="2:47" s="7" customFormat="1" ht="19.95" customHeight="1">
      <c r="B89" s="110"/>
      <c r="C89" s="111"/>
      <c r="D89" s="112" t="s">
        <v>97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16">
        <f>N134</f>
        <v>0</v>
      </c>
      <c r="O89" s="217"/>
      <c r="P89" s="217"/>
      <c r="Q89" s="217"/>
      <c r="R89" s="113"/>
    </row>
    <row r="90" spans="2:47" s="7" customFormat="1" ht="19.95" customHeight="1">
      <c r="B90" s="110"/>
      <c r="C90" s="111"/>
      <c r="D90" s="112" t="s">
        <v>98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16">
        <f>N140</f>
        <v>0</v>
      </c>
      <c r="O90" s="217"/>
      <c r="P90" s="217"/>
      <c r="Q90" s="217"/>
      <c r="R90" s="113"/>
    </row>
    <row r="91" spans="2:47" s="7" customFormat="1" ht="19.95" customHeight="1">
      <c r="B91" s="110"/>
      <c r="C91" s="111"/>
      <c r="D91" s="112" t="s">
        <v>99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16">
        <f>N158</f>
        <v>0</v>
      </c>
      <c r="O91" s="217"/>
      <c r="P91" s="217"/>
      <c r="Q91" s="217"/>
      <c r="R91" s="113"/>
    </row>
    <row r="92" spans="2:47" s="7" customFormat="1" ht="19.95" customHeight="1">
      <c r="B92" s="110"/>
      <c r="C92" s="111"/>
      <c r="D92" s="112" t="s">
        <v>100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16">
        <f>N173</f>
        <v>0</v>
      </c>
      <c r="O92" s="217"/>
      <c r="P92" s="217"/>
      <c r="Q92" s="217"/>
      <c r="R92" s="113"/>
    </row>
    <row r="93" spans="2:47" s="7" customFormat="1" ht="19.95" customHeight="1">
      <c r="B93" s="110"/>
      <c r="C93" s="111"/>
      <c r="D93" s="112" t="s">
        <v>101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16">
        <f>N201</f>
        <v>0</v>
      </c>
      <c r="O93" s="217"/>
      <c r="P93" s="217"/>
      <c r="Q93" s="217"/>
      <c r="R93" s="113"/>
    </row>
    <row r="94" spans="2:47" s="7" customFormat="1" ht="19.95" customHeight="1">
      <c r="B94" s="110"/>
      <c r="C94" s="111"/>
      <c r="D94" s="112" t="s">
        <v>102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16">
        <f>N228</f>
        <v>0</v>
      </c>
      <c r="O94" s="217"/>
      <c r="P94" s="217"/>
      <c r="Q94" s="217"/>
      <c r="R94" s="113"/>
    </row>
    <row r="95" spans="2:47" s="6" customFormat="1" ht="24.9" customHeight="1">
      <c r="B95" s="106"/>
      <c r="C95" s="107"/>
      <c r="D95" s="108" t="s">
        <v>103</v>
      </c>
      <c r="E95" s="107"/>
      <c r="F95" s="107"/>
      <c r="G95" s="107"/>
      <c r="H95" s="107"/>
      <c r="I95" s="107"/>
      <c r="J95" s="107"/>
      <c r="K95" s="107"/>
      <c r="L95" s="107"/>
      <c r="M95" s="107"/>
      <c r="N95" s="214">
        <f>N230</f>
        <v>0</v>
      </c>
      <c r="O95" s="215"/>
      <c r="P95" s="215"/>
      <c r="Q95" s="215"/>
      <c r="R95" s="109"/>
    </row>
    <row r="96" spans="2:47" s="7" customFormat="1" ht="19.95" customHeight="1">
      <c r="B96" s="110"/>
      <c r="C96" s="111"/>
      <c r="D96" s="112" t="s">
        <v>104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16">
        <f>N231</f>
        <v>0</v>
      </c>
      <c r="O96" s="217"/>
      <c r="P96" s="217"/>
      <c r="Q96" s="217"/>
      <c r="R96" s="113"/>
    </row>
    <row r="97" spans="2:18" s="7" customFormat="1" ht="19.95" customHeight="1">
      <c r="B97" s="110"/>
      <c r="C97" s="111"/>
      <c r="D97" s="112" t="s">
        <v>105</v>
      </c>
      <c r="E97" s="111"/>
      <c r="F97" s="111"/>
      <c r="G97" s="111"/>
      <c r="H97" s="111"/>
      <c r="I97" s="111"/>
      <c r="J97" s="111"/>
      <c r="K97" s="111"/>
      <c r="L97" s="111"/>
      <c r="M97" s="111"/>
      <c r="N97" s="216">
        <f>N246</f>
        <v>0</v>
      </c>
      <c r="O97" s="217"/>
      <c r="P97" s="217"/>
      <c r="Q97" s="217"/>
      <c r="R97" s="113"/>
    </row>
    <row r="98" spans="2:18" s="7" customFormat="1" ht="19.95" customHeight="1">
      <c r="B98" s="110"/>
      <c r="C98" s="111"/>
      <c r="D98" s="112" t="s">
        <v>106</v>
      </c>
      <c r="E98" s="111"/>
      <c r="F98" s="111"/>
      <c r="G98" s="111"/>
      <c r="H98" s="111"/>
      <c r="I98" s="111"/>
      <c r="J98" s="111"/>
      <c r="K98" s="111"/>
      <c r="L98" s="111"/>
      <c r="M98" s="111"/>
      <c r="N98" s="216">
        <f>N251</f>
        <v>0</v>
      </c>
      <c r="O98" s="217"/>
      <c r="P98" s="217"/>
      <c r="Q98" s="217"/>
      <c r="R98" s="113"/>
    </row>
    <row r="99" spans="2:18" s="7" customFormat="1" ht="19.95" customHeight="1">
      <c r="B99" s="110"/>
      <c r="C99" s="111"/>
      <c r="D99" s="112" t="s">
        <v>107</v>
      </c>
      <c r="E99" s="111"/>
      <c r="F99" s="111"/>
      <c r="G99" s="111"/>
      <c r="H99" s="111"/>
      <c r="I99" s="111"/>
      <c r="J99" s="111"/>
      <c r="K99" s="111"/>
      <c r="L99" s="111"/>
      <c r="M99" s="111"/>
      <c r="N99" s="216">
        <f>N255</f>
        <v>0</v>
      </c>
      <c r="O99" s="217"/>
      <c r="P99" s="217"/>
      <c r="Q99" s="217"/>
      <c r="R99" s="113"/>
    </row>
    <row r="100" spans="2:18" s="7" customFormat="1" ht="19.95" customHeight="1">
      <c r="B100" s="110"/>
      <c r="C100" s="111"/>
      <c r="D100" s="112" t="s">
        <v>108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216">
        <f>N276</f>
        <v>0</v>
      </c>
      <c r="O100" s="217"/>
      <c r="P100" s="217"/>
      <c r="Q100" s="217"/>
      <c r="R100" s="113"/>
    </row>
    <row r="101" spans="2:18" s="7" customFormat="1" ht="19.95" customHeight="1">
      <c r="B101" s="110"/>
      <c r="C101" s="111"/>
      <c r="D101" s="112" t="s">
        <v>109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216">
        <f>N278</f>
        <v>0</v>
      </c>
      <c r="O101" s="217"/>
      <c r="P101" s="217"/>
      <c r="Q101" s="217"/>
      <c r="R101" s="113"/>
    </row>
    <row r="102" spans="2:18" s="7" customFormat="1" ht="19.95" customHeight="1">
      <c r="B102" s="110"/>
      <c r="C102" s="111"/>
      <c r="D102" s="112" t="s">
        <v>110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216">
        <f>N282</f>
        <v>0</v>
      </c>
      <c r="O102" s="217"/>
      <c r="P102" s="217"/>
      <c r="Q102" s="217"/>
      <c r="R102" s="113"/>
    </row>
    <row r="103" spans="2:18" s="7" customFormat="1" ht="19.95" customHeight="1">
      <c r="B103" s="110"/>
      <c r="C103" s="111"/>
      <c r="D103" s="112" t="s">
        <v>111</v>
      </c>
      <c r="E103" s="111"/>
      <c r="F103" s="111"/>
      <c r="G103" s="111"/>
      <c r="H103" s="111"/>
      <c r="I103" s="111"/>
      <c r="J103" s="111"/>
      <c r="K103" s="111"/>
      <c r="L103" s="111"/>
      <c r="M103" s="111"/>
      <c r="N103" s="216">
        <f>N286</f>
        <v>0</v>
      </c>
      <c r="O103" s="217"/>
      <c r="P103" s="217"/>
      <c r="Q103" s="217"/>
      <c r="R103" s="113"/>
    </row>
    <row r="104" spans="2:18" s="7" customFormat="1" ht="19.95" customHeight="1">
      <c r="B104" s="110"/>
      <c r="C104" s="111"/>
      <c r="D104" s="112" t="s">
        <v>112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216">
        <f>N297</f>
        <v>0</v>
      </c>
      <c r="O104" s="217"/>
      <c r="P104" s="217"/>
      <c r="Q104" s="217"/>
      <c r="R104" s="113"/>
    </row>
    <row r="105" spans="2:18" s="7" customFormat="1" ht="19.95" customHeight="1">
      <c r="B105" s="110"/>
      <c r="C105" s="111"/>
      <c r="D105" s="112" t="s">
        <v>113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216">
        <f>N300</f>
        <v>0</v>
      </c>
      <c r="O105" s="217"/>
      <c r="P105" s="217"/>
      <c r="Q105" s="217"/>
      <c r="R105" s="113"/>
    </row>
    <row r="106" spans="2:18" s="7" customFormat="1" ht="19.95" customHeight="1">
      <c r="B106" s="110"/>
      <c r="C106" s="111"/>
      <c r="D106" s="112" t="s">
        <v>114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216">
        <f>N312</f>
        <v>0</v>
      </c>
      <c r="O106" s="217"/>
      <c r="P106" s="217"/>
      <c r="Q106" s="217"/>
      <c r="R106" s="113"/>
    </row>
    <row r="107" spans="2:18" s="7" customFormat="1" ht="19.95" customHeight="1">
      <c r="B107" s="110"/>
      <c r="C107" s="111"/>
      <c r="D107" s="112" t="s">
        <v>115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216">
        <f>N314</f>
        <v>0</v>
      </c>
      <c r="O107" s="217"/>
      <c r="P107" s="217"/>
      <c r="Q107" s="217"/>
      <c r="R107" s="113"/>
    </row>
    <row r="108" spans="2:18" s="7" customFormat="1" ht="19.95" customHeight="1">
      <c r="B108" s="110"/>
      <c r="C108" s="111"/>
      <c r="D108" s="112" t="s">
        <v>116</v>
      </c>
      <c r="E108" s="111"/>
      <c r="F108" s="111"/>
      <c r="G108" s="111"/>
      <c r="H108" s="111"/>
      <c r="I108" s="111"/>
      <c r="J108" s="111"/>
      <c r="K108" s="111"/>
      <c r="L108" s="111"/>
      <c r="M108" s="111"/>
      <c r="N108" s="216">
        <f>N324</f>
        <v>0</v>
      </c>
      <c r="O108" s="217"/>
      <c r="P108" s="217"/>
      <c r="Q108" s="217"/>
      <c r="R108" s="113"/>
    </row>
    <row r="109" spans="2:18" s="7" customFormat="1" ht="19.95" customHeight="1">
      <c r="B109" s="110"/>
      <c r="C109" s="111"/>
      <c r="D109" s="112" t="s">
        <v>117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216">
        <f>N333</f>
        <v>0</v>
      </c>
      <c r="O109" s="217"/>
      <c r="P109" s="217"/>
      <c r="Q109" s="217"/>
      <c r="R109" s="113"/>
    </row>
    <row r="110" spans="2:18" s="6" customFormat="1" ht="24.9" customHeight="1">
      <c r="B110" s="106"/>
      <c r="C110" s="107"/>
      <c r="D110" s="108" t="s">
        <v>118</v>
      </c>
      <c r="E110" s="107"/>
      <c r="F110" s="107"/>
      <c r="G110" s="107"/>
      <c r="H110" s="107"/>
      <c r="I110" s="107"/>
      <c r="J110" s="107"/>
      <c r="K110" s="107"/>
      <c r="L110" s="107"/>
      <c r="M110" s="107"/>
      <c r="N110" s="214">
        <f>N339</f>
        <v>0</v>
      </c>
      <c r="O110" s="215"/>
      <c r="P110" s="215"/>
      <c r="Q110" s="215"/>
      <c r="R110" s="109"/>
    </row>
    <row r="111" spans="2:18" s="7" customFormat="1" ht="19.95" customHeight="1">
      <c r="B111" s="110"/>
      <c r="C111" s="111"/>
      <c r="D111" s="112" t="s">
        <v>119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216">
        <f>N340</f>
        <v>0</v>
      </c>
      <c r="O111" s="217"/>
      <c r="P111" s="217"/>
      <c r="Q111" s="217"/>
      <c r="R111" s="113"/>
    </row>
    <row r="112" spans="2:18" s="6" customFormat="1" ht="24.9" customHeight="1">
      <c r="B112" s="106"/>
      <c r="C112" s="107"/>
      <c r="D112" s="108" t="s">
        <v>120</v>
      </c>
      <c r="E112" s="107"/>
      <c r="F112" s="107"/>
      <c r="G112" s="107"/>
      <c r="H112" s="107"/>
      <c r="I112" s="107"/>
      <c r="J112" s="107"/>
      <c r="K112" s="107"/>
      <c r="L112" s="107"/>
      <c r="M112" s="107"/>
      <c r="N112" s="214">
        <f>N353</f>
        <v>0</v>
      </c>
      <c r="O112" s="215"/>
      <c r="P112" s="215"/>
      <c r="Q112" s="215"/>
      <c r="R112" s="109"/>
    </row>
    <row r="113" spans="2:21" s="1" customFormat="1" ht="21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21" s="1" customFormat="1" ht="29.25" customHeight="1">
      <c r="B114" s="33"/>
      <c r="C114" s="105" t="s">
        <v>121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13">
        <v>0</v>
      </c>
      <c r="O114" s="218"/>
      <c r="P114" s="218"/>
      <c r="Q114" s="218"/>
      <c r="R114" s="35"/>
      <c r="T114" s="114"/>
      <c r="U114" s="115" t="s">
        <v>36</v>
      </c>
    </row>
    <row r="115" spans="2:21" s="1" customFormat="1" ht="18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21" s="1" customFormat="1" ht="29.25" customHeight="1">
      <c r="B116" s="33"/>
      <c r="C116" s="96" t="s">
        <v>82</v>
      </c>
      <c r="D116" s="97"/>
      <c r="E116" s="97"/>
      <c r="F116" s="97"/>
      <c r="G116" s="97"/>
      <c r="H116" s="97"/>
      <c r="I116" s="97"/>
      <c r="J116" s="97"/>
      <c r="K116" s="97"/>
      <c r="L116" s="197">
        <f>ROUND(SUM(N87+N114),2)</f>
        <v>0</v>
      </c>
      <c r="M116" s="197"/>
      <c r="N116" s="197"/>
      <c r="O116" s="197"/>
      <c r="P116" s="197"/>
      <c r="Q116" s="197"/>
      <c r="R116" s="35"/>
    </row>
    <row r="117" spans="2:21" s="1" customFormat="1" ht="6.9" customHeight="1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9"/>
    </row>
    <row r="121" spans="2:21" s="1" customFormat="1" ht="6.9" customHeight="1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2"/>
    </row>
    <row r="122" spans="2:21" s="1" customFormat="1" ht="36.9" customHeight="1">
      <c r="B122" s="33"/>
      <c r="C122" s="173" t="s">
        <v>122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5"/>
    </row>
    <row r="123" spans="2:21" s="1" customFormat="1" ht="6.9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21" s="1" customFormat="1" ht="36.9" customHeight="1">
      <c r="B124" s="33"/>
      <c r="C124" s="67" t="s">
        <v>15</v>
      </c>
      <c r="D124" s="34"/>
      <c r="E124" s="34"/>
      <c r="F124" s="183" t="str">
        <f>F6</f>
        <v>Rekonštrukcia šatní a zázemia pre ihriská Nižný Klatov</v>
      </c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34"/>
      <c r="R124" s="35"/>
    </row>
    <row r="125" spans="2:21" s="1" customFormat="1" ht="6.9" customHeight="1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</row>
    <row r="126" spans="2:21" s="1" customFormat="1" ht="18" customHeight="1">
      <c r="B126" s="33"/>
      <c r="C126" s="30" t="s">
        <v>19</v>
      </c>
      <c r="D126" s="34"/>
      <c r="E126" s="34"/>
      <c r="F126" s="28" t="str">
        <f>F8</f>
        <v>Nižný Klatov</v>
      </c>
      <c r="G126" s="34"/>
      <c r="H126" s="34"/>
      <c r="I126" s="34"/>
      <c r="J126" s="34"/>
      <c r="K126" s="30" t="s">
        <v>21</v>
      </c>
      <c r="L126" s="34"/>
      <c r="M126" s="206" t="str">
        <f>IF(O8="","",O8)</f>
        <v>12.3.2018</v>
      </c>
      <c r="N126" s="206"/>
      <c r="O126" s="206"/>
      <c r="P126" s="206"/>
      <c r="Q126" s="34"/>
      <c r="R126" s="35"/>
    </row>
    <row r="127" spans="2:21" s="1" customFormat="1" ht="6.9" customHeight="1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</row>
    <row r="128" spans="2:21" s="1" customFormat="1" ht="13.2">
      <c r="B128" s="33"/>
      <c r="C128" s="30" t="s">
        <v>23</v>
      </c>
      <c r="D128" s="34"/>
      <c r="E128" s="34"/>
      <c r="F128" s="28" t="str">
        <f>E11</f>
        <v xml:space="preserve"> </v>
      </c>
      <c r="G128" s="34"/>
      <c r="H128" s="34"/>
      <c r="I128" s="34"/>
      <c r="J128" s="34"/>
      <c r="K128" s="30" t="s">
        <v>28</v>
      </c>
      <c r="L128" s="34"/>
      <c r="M128" s="175" t="str">
        <f>E17</f>
        <v xml:space="preserve"> </v>
      </c>
      <c r="N128" s="175"/>
      <c r="O128" s="175"/>
      <c r="P128" s="175"/>
      <c r="Q128" s="175"/>
      <c r="R128" s="35"/>
    </row>
    <row r="129" spans="2:65" s="1" customFormat="1" ht="14.4" customHeight="1">
      <c r="B129" s="33"/>
      <c r="C129" s="30" t="s">
        <v>27</v>
      </c>
      <c r="D129" s="34"/>
      <c r="E129" s="34"/>
      <c r="F129" s="28" t="str">
        <f>IF(E14="","",E14)</f>
        <v xml:space="preserve"> </v>
      </c>
      <c r="G129" s="34"/>
      <c r="H129" s="34"/>
      <c r="I129" s="34"/>
      <c r="J129" s="34"/>
      <c r="K129" s="30" t="s">
        <v>31</v>
      </c>
      <c r="L129" s="34"/>
      <c r="M129" s="175" t="str">
        <f>E20</f>
        <v xml:space="preserve"> </v>
      </c>
      <c r="N129" s="175"/>
      <c r="O129" s="175"/>
      <c r="P129" s="175"/>
      <c r="Q129" s="175"/>
      <c r="R129" s="35"/>
    </row>
    <row r="130" spans="2:65" s="1" customFormat="1" ht="10.35" customHeight="1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r="131" spans="2:65" s="8" customFormat="1" ht="29.25" customHeight="1">
      <c r="B131" s="116"/>
      <c r="C131" s="117" t="s">
        <v>123</v>
      </c>
      <c r="D131" s="118" t="s">
        <v>124</v>
      </c>
      <c r="E131" s="118" t="s">
        <v>54</v>
      </c>
      <c r="F131" s="219" t="s">
        <v>125</v>
      </c>
      <c r="G131" s="219"/>
      <c r="H131" s="219"/>
      <c r="I131" s="219"/>
      <c r="J131" s="118" t="s">
        <v>126</v>
      </c>
      <c r="K131" s="118" t="s">
        <v>127</v>
      </c>
      <c r="L131" s="219" t="s">
        <v>128</v>
      </c>
      <c r="M131" s="219"/>
      <c r="N131" s="219" t="s">
        <v>93</v>
      </c>
      <c r="O131" s="219"/>
      <c r="P131" s="219"/>
      <c r="Q131" s="220"/>
      <c r="R131" s="119"/>
      <c r="T131" s="74" t="s">
        <v>129</v>
      </c>
      <c r="U131" s="75" t="s">
        <v>36</v>
      </c>
      <c r="V131" s="75" t="s">
        <v>130</v>
      </c>
      <c r="W131" s="75" t="s">
        <v>131</v>
      </c>
      <c r="X131" s="75" t="s">
        <v>132</v>
      </c>
      <c r="Y131" s="75" t="s">
        <v>133</v>
      </c>
      <c r="Z131" s="75" t="s">
        <v>134</v>
      </c>
      <c r="AA131" s="76" t="s">
        <v>135</v>
      </c>
    </row>
    <row r="132" spans="2:65" s="1" customFormat="1" ht="29.25" customHeight="1">
      <c r="B132" s="33"/>
      <c r="C132" s="78" t="s">
        <v>89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223">
        <f>BK132</f>
        <v>0</v>
      </c>
      <c r="O132" s="224"/>
      <c r="P132" s="224"/>
      <c r="Q132" s="224"/>
      <c r="R132" s="35"/>
      <c r="T132" s="77"/>
      <c r="U132" s="49"/>
      <c r="V132" s="49"/>
      <c r="W132" s="120">
        <f>W133+W230+W339+W353</f>
        <v>1013.3449220000001</v>
      </c>
      <c r="X132" s="49"/>
      <c r="Y132" s="120">
        <f>Y133+Y230+Y339+Y353</f>
        <v>64.034810199999995</v>
      </c>
      <c r="Z132" s="49"/>
      <c r="AA132" s="121">
        <f>AA133+AA230+AA339+AA353</f>
        <v>36.318370000000002</v>
      </c>
      <c r="AT132" s="20" t="s">
        <v>71</v>
      </c>
      <c r="AU132" s="20" t="s">
        <v>95</v>
      </c>
      <c r="BK132" s="122">
        <f>BK133+BK230+BK339+BK353</f>
        <v>0</v>
      </c>
    </row>
    <row r="133" spans="2:65" s="9" customFormat="1" ht="37.35" customHeight="1">
      <c r="B133" s="123"/>
      <c r="C133" s="124"/>
      <c r="D133" s="125" t="s">
        <v>96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225">
        <f>BK133</f>
        <v>0</v>
      </c>
      <c r="O133" s="226"/>
      <c r="P133" s="226"/>
      <c r="Q133" s="226"/>
      <c r="R133" s="126"/>
      <c r="T133" s="127"/>
      <c r="U133" s="124"/>
      <c r="V133" s="124"/>
      <c r="W133" s="128">
        <f>W134+W140+W158+W173+W201+W228</f>
        <v>628.84857390000002</v>
      </c>
      <c r="X133" s="124"/>
      <c r="Y133" s="128">
        <f>Y134+Y140+Y158+Y173+Y201+Y228</f>
        <v>53.324353419999987</v>
      </c>
      <c r="Z133" s="124"/>
      <c r="AA133" s="129">
        <f>AA134+AA140+AA158+AA173+AA201+AA228</f>
        <v>36.318370000000002</v>
      </c>
      <c r="AR133" s="130" t="s">
        <v>77</v>
      </c>
      <c r="AT133" s="131" t="s">
        <v>71</v>
      </c>
      <c r="AU133" s="131" t="s">
        <v>72</v>
      </c>
      <c r="AY133" s="130" t="s">
        <v>136</v>
      </c>
      <c r="BK133" s="132">
        <f>BK134+BK140+BK158+BK173+BK201+BK228</f>
        <v>0</v>
      </c>
    </row>
    <row r="134" spans="2:65" s="9" customFormat="1" ht="19.95" customHeight="1">
      <c r="B134" s="123"/>
      <c r="C134" s="124"/>
      <c r="D134" s="133" t="s">
        <v>97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227">
        <f>BK134</f>
        <v>0</v>
      </c>
      <c r="O134" s="228"/>
      <c r="P134" s="228"/>
      <c r="Q134" s="228"/>
      <c r="R134" s="126"/>
      <c r="T134" s="127"/>
      <c r="U134" s="124"/>
      <c r="V134" s="124"/>
      <c r="W134" s="128">
        <f>SUM(W135:W139)</f>
        <v>22.654799999999998</v>
      </c>
      <c r="X134" s="124"/>
      <c r="Y134" s="128">
        <f>SUM(Y135:Y139)</f>
        <v>0</v>
      </c>
      <c r="Z134" s="124"/>
      <c r="AA134" s="129">
        <f>SUM(AA135:AA139)</f>
        <v>0</v>
      </c>
      <c r="AR134" s="130" t="s">
        <v>77</v>
      </c>
      <c r="AT134" s="131" t="s">
        <v>71</v>
      </c>
      <c r="AU134" s="131" t="s">
        <v>77</v>
      </c>
      <c r="AY134" s="130" t="s">
        <v>136</v>
      </c>
      <c r="BK134" s="132">
        <f>SUM(BK135:BK139)</f>
        <v>0</v>
      </c>
    </row>
    <row r="135" spans="2:65" s="1" customFormat="1" ht="25.5" customHeight="1">
      <c r="B135" s="134"/>
      <c r="C135" s="135" t="s">
        <v>137</v>
      </c>
      <c r="D135" s="135" t="s">
        <v>138</v>
      </c>
      <c r="E135" s="136" t="s">
        <v>139</v>
      </c>
      <c r="F135" s="221" t="s">
        <v>140</v>
      </c>
      <c r="G135" s="221"/>
      <c r="H135" s="221"/>
      <c r="I135" s="221"/>
      <c r="J135" s="137" t="s">
        <v>141</v>
      </c>
      <c r="K135" s="138">
        <v>6.96</v>
      </c>
      <c r="L135" s="222"/>
      <c r="M135" s="222"/>
      <c r="N135" s="222">
        <f>ROUND(L135*K135,3)</f>
        <v>0</v>
      </c>
      <c r="O135" s="222"/>
      <c r="P135" s="222"/>
      <c r="Q135" s="222"/>
      <c r="R135" s="139"/>
      <c r="T135" s="140" t="s">
        <v>5</v>
      </c>
      <c r="U135" s="42" t="s">
        <v>39</v>
      </c>
      <c r="V135" s="141">
        <v>3.1739999999999999</v>
      </c>
      <c r="W135" s="141">
        <f>V135*K135</f>
        <v>22.09104</v>
      </c>
      <c r="X135" s="141">
        <v>0</v>
      </c>
      <c r="Y135" s="141">
        <f>X135*K135</f>
        <v>0</v>
      </c>
      <c r="Z135" s="141">
        <v>0</v>
      </c>
      <c r="AA135" s="142">
        <f>Z135*K135</f>
        <v>0</v>
      </c>
      <c r="AR135" s="20" t="s">
        <v>142</v>
      </c>
      <c r="AT135" s="20" t="s">
        <v>138</v>
      </c>
      <c r="AU135" s="20" t="s">
        <v>143</v>
      </c>
      <c r="AY135" s="20" t="s">
        <v>136</v>
      </c>
      <c r="BE135" s="143">
        <f>IF(U135="základná",N135,0)</f>
        <v>0</v>
      </c>
      <c r="BF135" s="143">
        <f>IF(U135="znížená",N135,0)</f>
        <v>0</v>
      </c>
      <c r="BG135" s="143">
        <f>IF(U135="zákl. prenesená",N135,0)</f>
        <v>0</v>
      </c>
      <c r="BH135" s="143">
        <f>IF(U135="zníž. prenesená",N135,0)</f>
        <v>0</v>
      </c>
      <c r="BI135" s="143">
        <f>IF(U135="nulová",N135,0)</f>
        <v>0</v>
      </c>
      <c r="BJ135" s="20" t="s">
        <v>143</v>
      </c>
      <c r="BK135" s="144">
        <f>ROUND(L135*K135,3)</f>
        <v>0</v>
      </c>
      <c r="BL135" s="20" t="s">
        <v>142</v>
      </c>
      <c r="BM135" s="20" t="s">
        <v>144</v>
      </c>
    </row>
    <row r="136" spans="2:65" s="10" customFormat="1" ht="16.5" customHeight="1">
      <c r="B136" s="145"/>
      <c r="C136" s="146"/>
      <c r="D136" s="146"/>
      <c r="E136" s="147" t="s">
        <v>5</v>
      </c>
      <c r="F136" s="229" t="s">
        <v>5</v>
      </c>
      <c r="G136" s="230"/>
      <c r="H136" s="230"/>
      <c r="I136" s="230"/>
      <c r="J136" s="146"/>
      <c r="K136" s="148">
        <v>0</v>
      </c>
      <c r="L136" s="146"/>
      <c r="M136" s="146"/>
      <c r="N136" s="146"/>
      <c r="O136" s="146"/>
      <c r="P136" s="146"/>
      <c r="Q136" s="146"/>
      <c r="R136" s="149"/>
      <c r="T136" s="150"/>
      <c r="U136" s="146"/>
      <c r="V136" s="146"/>
      <c r="W136" s="146"/>
      <c r="X136" s="146"/>
      <c r="Y136" s="146"/>
      <c r="Z136" s="146"/>
      <c r="AA136" s="151"/>
      <c r="AT136" s="152" t="s">
        <v>145</v>
      </c>
      <c r="AU136" s="152" t="s">
        <v>143</v>
      </c>
      <c r="AV136" s="10" t="s">
        <v>143</v>
      </c>
      <c r="AW136" s="10" t="s">
        <v>29</v>
      </c>
      <c r="AX136" s="10" t="s">
        <v>72</v>
      </c>
      <c r="AY136" s="152" t="s">
        <v>136</v>
      </c>
    </row>
    <row r="137" spans="2:65" s="10" customFormat="1" ht="16.5" customHeight="1">
      <c r="B137" s="145"/>
      <c r="C137" s="146"/>
      <c r="D137" s="146"/>
      <c r="E137" s="147" t="s">
        <v>5</v>
      </c>
      <c r="F137" s="231" t="s">
        <v>146</v>
      </c>
      <c r="G137" s="232"/>
      <c r="H137" s="232"/>
      <c r="I137" s="232"/>
      <c r="J137" s="146"/>
      <c r="K137" s="148">
        <v>6.96</v>
      </c>
      <c r="L137" s="146"/>
      <c r="M137" s="146"/>
      <c r="N137" s="146"/>
      <c r="O137" s="146"/>
      <c r="P137" s="146"/>
      <c r="Q137" s="146"/>
      <c r="R137" s="149"/>
      <c r="T137" s="150"/>
      <c r="U137" s="146"/>
      <c r="V137" s="146"/>
      <c r="W137" s="146"/>
      <c r="X137" s="146"/>
      <c r="Y137" s="146"/>
      <c r="Z137" s="146"/>
      <c r="AA137" s="151"/>
      <c r="AT137" s="152" t="s">
        <v>145</v>
      </c>
      <c r="AU137" s="152" t="s">
        <v>143</v>
      </c>
      <c r="AV137" s="10" t="s">
        <v>143</v>
      </c>
      <c r="AW137" s="10" t="s">
        <v>29</v>
      </c>
      <c r="AX137" s="10" t="s">
        <v>72</v>
      </c>
      <c r="AY137" s="152" t="s">
        <v>136</v>
      </c>
    </row>
    <row r="138" spans="2:65" s="11" customFormat="1" ht="16.5" customHeight="1">
      <c r="B138" s="153"/>
      <c r="C138" s="154"/>
      <c r="D138" s="154"/>
      <c r="E138" s="155" t="s">
        <v>5</v>
      </c>
      <c r="F138" s="233" t="s">
        <v>147</v>
      </c>
      <c r="G138" s="234"/>
      <c r="H138" s="234"/>
      <c r="I138" s="234"/>
      <c r="J138" s="154"/>
      <c r="K138" s="156">
        <v>6.96</v>
      </c>
      <c r="L138" s="154"/>
      <c r="M138" s="154"/>
      <c r="N138" s="154"/>
      <c r="O138" s="154"/>
      <c r="P138" s="154"/>
      <c r="Q138" s="154"/>
      <c r="R138" s="157"/>
      <c r="T138" s="158"/>
      <c r="U138" s="154"/>
      <c r="V138" s="154"/>
      <c r="W138" s="154"/>
      <c r="X138" s="154"/>
      <c r="Y138" s="154"/>
      <c r="Z138" s="154"/>
      <c r="AA138" s="159"/>
      <c r="AT138" s="160" t="s">
        <v>145</v>
      </c>
      <c r="AU138" s="160" t="s">
        <v>143</v>
      </c>
      <c r="AV138" s="11" t="s">
        <v>142</v>
      </c>
      <c r="AW138" s="11" t="s">
        <v>29</v>
      </c>
      <c r="AX138" s="11" t="s">
        <v>77</v>
      </c>
      <c r="AY138" s="160" t="s">
        <v>136</v>
      </c>
    </row>
    <row r="139" spans="2:65" s="1" customFormat="1" ht="25.5" customHeight="1">
      <c r="B139" s="134"/>
      <c r="C139" s="135" t="s">
        <v>148</v>
      </c>
      <c r="D139" s="135" t="s">
        <v>138</v>
      </c>
      <c r="E139" s="136" t="s">
        <v>149</v>
      </c>
      <c r="F139" s="221" t="s">
        <v>150</v>
      </c>
      <c r="G139" s="221"/>
      <c r="H139" s="221"/>
      <c r="I139" s="221"/>
      <c r="J139" s="137" t="s">
        <v>141</v>
      </c>
      <c r="K139" s="138">
        <v>6.96</v>
      </c>
      <c r="L139" s="222"/>
      <c r="M139" s="222"/>
      <c r="N139" s="222">
        <f>ROUND(L139*K139,3)</f>
        <v>0</v>
      </c>
      <c r="O139" s="222"/>
      <c r="P139" s="222"/>
      <c r="Q139" s="222"/>
      <c r="R139" s="139"/>
      <c r="T139" s="140" t="s">
        <v>5</v>
      </c>
      <c r="U139" s="42" t="s">
        <v>39</v>
      </c>
      <c r="V139" s="141">
        <v>8.1000000000000003E-2</v>
      </c>
      <c r="W139" s="141">
        <f>V139*K139</f>
        <v>0.56376000000000004</v>
      </c>
      <c r="X139" s="141">
        <v>0</v>
      </c>
      <c r="Y139" s="141">
        <f>X139*K139</f>
        <v>0</v>
      </c>
      <c r="Z139" s="141">
        <v>0</v>
      </c>
      <c r="AA139" s="142">
        <f>Z139*K139</f>
        <v>0</v>
      </c>
      <c r="AR139" s="20" t="s">
        <v>142</v>
      </c>
      <c r="AT139" s="20" t="s">
        <v>138</v>
      </c>
      <c r="AU139" s="20" t="s">
        <v>143</v>
      </c>
      <c r="AY139" s="20" t="s">
        <v>136</v>
      </c>
      <c r="BE139" s="143">
        <f>IF(U139="základná",N139,0)</f>
        <v>0</v>
      </c>
      <c r="BF139" s="143">
        <f>IF(U139="znížená",N139,0)</f>
        <v>0</v>
      </c>
      <c r="BG139" s="143">
        <f>IF(U139="zákl. prenesená",N139,0)</f>
        <v>0</v>
      </c>
      <c r="BH139" s="143">
        <f>IF(U139="zníž. prenesená",N139,0)</f>
        <v>0</v>
      </c>
      <c r="BI139" s="143">
        <f>IF(U139="nulová",N139,0)</f>
        <v>0</v>
      </c>
      <c r="BJ139" s="20" t="s">
        <v>143</v>
      </c>
      <c r="BK139" s="144">
        <f>ROUND(L139*K139,3)</f>
        <v>0</v>
      </c>
      <c r="BL139" s="20" t="s">
        <v>142</v>
      </c>
      <c r="BM139" s="20" t="s">
        <v>151</v>
      </c>
    </row>
    <row r="140" spans="2:65" s="9" customFormat="1" ht="29.85" customHeight="1">
      <c r="B140" s="123"/>
      <c r="C140" s="124"/>
      <c r="D140" s="133" t="s">
        <v>98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235">
        <f>BK140</f>
        <v>0</v>
      </c>
      <c r="O140" s="236"/>
      <c r="P140" s="236"/>
      <c r="Q140" s="236"/>
      <c r="R140" s="126"/>
      <c r="T140" s="127"/>
      <c r="U140" s="124"/>
      <c r="V140" s="124"/>
      <c r="W140" s="128">
        <f>SUM(W141:W157)</f>
        <v>13.098676999999999</v>
      </c>
      <c r="X140" s="124"/>
      <c r="Y140" s="128">
        <f>SUM(Y141:Y157)</f>
        <v>14.798928109999999</v>
      </c>
      <c r="Z140" s="124"/>
      <c r="AA140" s="129">
        <f>SUM(AA141:AA157)</f>
        <v>0</v>
      </c>
      <c r="AR140" s="130" t="s">
        <v>77</v>
      </c>
      <c r="AT140" s="131" t="s">
        <v>71</v>
      </c>
      <c r="AU140" s="131" t="s">
        <v>77</v>
      </c>
      <c r="AY140" s="130" t="s">
        <v>136</v>
      </c>
      <c r="BK140" s="132">
        <f>SUM(BK141:BK157)</f>
        <v>0</v>
      </c>
    </row>
    <row r="141" spans="2:65" s="1" customFormat="1" ht="25.5" customHeight="1">
      <c r="B141" s="134"/>
      <c r="C141" s="135" t="s">
        <v>152</v>
      </c>
      <c r="D141" s="135" t="s">
        <v>138</v>
      </c>
      <c r="E141" s="136" t="s">
        <v>153</v>
      </c>
      <c r="F141" s="221" t="s">
        <v>154</v>
      </c>
      <c r="G141" s="221"/>
      <c r="H141" s="221"/>
      <c r="I141" s="221"/>
      <c r="J141" s="137" t="s">
        <v>141</v>
      </c>
      <c r="K141" s="138">
        <v>1.538</v>
      </c>
      <c r="L141" s="222"/>
      <c r="M141" s="222"/>
      <c r="N141" s="222">
        <f>ROUND(L141*K141,3)</f>
        <v>0</v>
      </c>
      <c r="O141" s="222"/>
      <c r="P141" s="222"/>
      <c r="Q141" s="222"/>
      <c r="R141" s="139"/>
      <c r="T141" s="140" t="s">
        <v>5</v>
      </c>
      <c r="U141" s="42" t="s">
        <v>39</v>
      </c>
      <c r="V141" s="141">
        <v>0.61899999999999999</v>
      </c>
      <c r="W141" s="141">
        <f>V141*K141</f>
        <v>0.95202200000000003</v>
      </c>
      <c r="X141" s="141">
        <v>2.3132299999999999</v>
      </c>
      <c r="Y141" s="141">
        <f>X141*K141</f>
        <v>3.5577477399999999</v>
      </c>
      <c r="Z141" s="141">
        <v>0</v>
      </c>
      <c r="AA141" s="142">
        <f>Z141*K141</f>
        <v>0</v>
      </c>
      <c r="AR141" s="20" t="s">
        <v>142</v>
      </c>
      <c r="AT141" s="20" t="s">
        <v>138</v>
      </c>
      <c r="AU141" s="20" t="s">
        <v>143</v>
      </c>
      <c r="AY141" s="20" t="s">
        <v>136</v>
      </c>
      <c r="BE141" s="143">
        <f>IF(U141="základná",N141,0)</f>
        <v>0</v>
      </c>
      <c r="BF141" s="143">
        <f>IF(U141="znížená",N141,0)</f>
        <v>0</v>
      </c>
      <c r="BG141" s="143">
        <f>IF(U141="zákl. prenesená",N141,0)</f>
        <v>0</v>
      </c>
      <c r="BH141" s="143">
        <f>IF(U141="zníž. prenesená",N141,0)</f>
        <v>0</v>
      </c>
      <c r="BI141" s="143">
        <f>IF(U141="nulová",N141,0)</f>
        <v>0</v>
      </c>
      <c r="BJ141" s="20" t="s">
        <v>143</v>
      </c>
      <c r="BK141" s="144">
        <f>ROUND(L141*K141,3)</f>
        <v>0</v>
      </c>
      <c r="BL141" s="20" t="s">
        <v>142</v>
      </c>
      <c r="BM141" s="20" t="s">
        <v>155</v>
      </c>
    </row>
    <row r="142" spans="2:65" s="10" customFormat="1" ht="16.5" customHeight="1">
      <c r="B142" s="145"/>
      <c r="C142" s="146"/>
      <c r="D142" s="146"/>
      <c r="E142" s="147" t="s">
        <v>5</v>
      </c>
      <c r="F142" s="229" t="s">
        <v>156</v>
      </c>
      <c r="G142" s="230"/>
      <c r="H142" s="230"/>
      <c r="I142" s="230"/>
      <c r="J142" s="146"/>
      <c r="K142" s="148">
        <v>1.538</v>
      </c>
      <c r="L142" s="146"/>
      <c r="M142" s="146"/>
      <c r="N142" s="146"/>
      <c r="O142" s="146"/>
      <c r="P142" s="146"/>
      <c r="Q142" s="146"/>
      <c r="R142" s="149"/>
      <c r="T142" s="150"/>
      <c r="U142" s="146"/>
      <c r="V142" s="146"/>
      <c r="W142" s="146"/>
      <c r="X142" s="146"/>
      <c r="Y142" s="146"/>
      <c r="Z142" s="146"/>
      <c r="AA142" s="151"/>
      <c r="AT142" s="152" t="s">
        <v>145</v>
      </c>
      <c r="AU142" s="152" t="s">
        <v>143</v>
      </c>
      <c r="AV142" s="10" t="s">
        <v>143</v>
      </c>
      <c r="AW142" s="10" t="s">
        <v>29</v>
      </c>
      <c r="AX142" s="10" t="s">
        <v>77</v>
      </c>
      <c r="AY142" s="152" t="s">
        <v>136</v>
      </c>
    </row>
    <row r="143" spans="2:65" s="1" customFormat="1" ht="25.5" customHeight="1">
      <c r="B143" s="134"/>
      <c r="C143" s="135" t="s">
        <v>157</v>
      </c>
      <c r="D143" s="135" t="s">
        <v>138</v>
      </c>
      <c r="E143" s="136" t="s">
        <v>158</v>
      </c>
      <c r="F143" s="221" t="s">
        <v>159</v>
      </c>
      <c r="G143" s="221"/>
      <c r="H143" s="221"/>
      <c r="I143" s="221"/>
      <c r="J143" s="137" t="s">
        <v>160</v>
      </c>
      <c r="K143" s="138">
        <v>2.415</v>
      </c>
      <c r="L143" s="222"/>
      <c r="M143" s="222"/>
      <c r="N143" s="222">
        <f>ROUND(L143*K143,3)</f>
        <v>0</v>
      </c>
      <c r="O143" s="222"/>
      <c r="P143" s="222"/>
      <c r="Q143" s="222"/>
      <c r="R143" s="139"/>
      <c r="T143" s="140" t="s">
        <v>5</v>
      </c>
      <c r="U143" s="42" t="s">
        <v>39</v>
      </c>
      <c r="V143" s="141">
        <v>0.35799999999999998</v>
      </c>
      <c r="W143" s="141">
        <f>V143*K143</f>
        <v>0.86456999999999995</v>
      </c>
      <c r="X143" s="141">
        <v>1.149E-2</v>
      </c>
      <c r="Y143" s="141">
        <f>X143*K143</f>
        <v>2.7748350000000001E-2</v>
      </c>
      <c r="Z143" s="141">
        <v>0</v>
      </c>
      <c r="AA143" s="142">
        <f>Z143*K143</f>
        <v>0</v>
      </c>
      <c r="AR143" s="20" t="s">
        <v>142</v>
      </c>
      <c r="AT143" s="20" t="s">
        <v>138</v>
      </c>
      <c r="AU143" s="20" t="s">
        <v>143</v>
      </c>
      <c r="AY143" s="20" t="s">
        <v>136</v>
      </c>
      <c r="BE143" s="143">
        <f>IF(U143="základná",N143,0)</f>
        <v>0</v>
      </c>
      <c r="BF143" s="143">
        <f>IF(U143="znížená",N143,0)</f>
        <v>0</v>
      </c>
      <c r="BG143" s="143">
        <f>IF(U143="zákl. prenesená",N143,0)</f>
        <v>0</v>
      </c>
      <c r="BH143" s="143">
        <f>IF(U143="zníž. prenesená",N143,0)</f>
        <v>0</v>
      </c>
      <c r="BI143" s="143">
        <f>IF(U143="nulová",N143,0)</f>
        <v>0</v>
      </c>
      <c r="BJ143" s="20" t="s">
        <v>143</v>
      </c>
      <c r="BK143" s="144">
        <f>ROUND(L143*K143,3)</f>
        <v>0</v>
      </c>
      <c r="BL143" s="20" t="s">
        <v>142</v>
      </c>
      <c r="BM143" s="20" t="s">
        <v>161</v>
      </c>
    </row>
    <row r="144" spans="2:65" s="10" customFormat="1" ht="16.5" customHeight="1">
      <c r="B144" s="145"/>
      <c r="C144" s="146"/>
      <c r="D144" s="146"/>
      <c r="E144" s="147" t="s">
        <v>5</v>
      </c>
      <c r="F144" s="229" t="s">
        <v>162</v>
      </c>
      <c r="G144" s="230"/>
      <c r="H144" s="230"/>
      <c r="I144" s="230"/>
      <c r="J144" s="146"/>
      <c r="K144" s="148">
        <v>2.415</v>
      </c>
      <c r="L144" s="146"/>
      <c r="M144" s="146"/>
      <c r="N144" s="146"/>
      <c r="O144" s="146"/>
      <c r="P144" s="146"/>
      <c r="Q144" s="146"/>
      <c r="R144" s="149"/>
      <c r="T144" s="150"/>
      <c r="U144" s="146"/>
      <c r="V144" s="146"/>
      <c r="W144" s="146"/>
      <c r="X144" s="146"/>
      <c r="Y144" s="146"/>
      <c r="Z144" s="146"/>
      <c r="AA144" s="151"/>
      <c r="AT144" s="152" t="s">
        <v>145</v>
      </c>
      <c r="AU144" s="152" t="s">
        <v>143</v>
      </c>
      <c r="AV144" s="10" t="s">
        <v>143</v>
      </c>
      <c r="AW144" s="10" t="s">
        <v>29</v>
      </c>
      <c r="AX144" s="10" t="s">
        <v>77</v>
      </c>
      <c r="AY144" s="152" t="s">
        <v>136</v>
      </c>
    </row>
    <row r="145" spans="2:65" s="1" customFormat="1" ht="25.5" customHeight="1">
      <c r="B145" s="134"/>
      <c r="C145" s="135" t="s">
        <v>163</v>
      </c>
      <c r="D145" s="135" t="s">
        <v>138</v>
      </c>
      <c r="E145" s="136" t="s">
        <v>164</v>
      </c>
      <c r="F145" s="221" t="s">
        <v>165</v>
      </c>
      <c r="G145" s="221"/>
      <c r="H145" s="221"/>
      <c r="I145" s="221"/>
      <c r="J145" s="137" t="s">
        <v>160</v>
      </c>
      <c r="K145" s="138">
        <v>2.415</v>
      </c>
      <c r="L145" s="222"/>
      <c r="M145" s="222"/>
      <c r="N145" s="222">
        <f>ROUND(L145*K145,3)</f>
        <v>0</v>
      </c>
      <c r="O145" s="222"/>
      <c r="P145" s="222"/>
      <c r="Q145" s="222"/>
      <c r="R145" s="139"/>
      <c r="T145" s="140" t="s">
        <v>5</v>
      </c>
      <c r="U145" s="42" t="s">
        <v>39</v>
      </c>
      <c r="V145" s="141">
        <v>0.19900000000000001</v>
      </c>
      <c r="W145" s="141">
        <f>V145*K145</f>
        <v>0.48058500000000004</v>
      </c>
      <c r="X145" s="141">
        <v>0</v>
      </c>
      <c r="Y145" s="141">
        <f>X145*K145</f>
        <v>0</v>
      </c>
      <c r="Z145" s="141">
        <v>0</v>
      </c>
      <c r="AA145" s="142">
        <f>Z145*K145</f>
        <v>0</v>
      </c>
      <c r="AR145" s="20" t="s">
        <v>142</v>
      </c>
      <c r="AT145" s="20" t="s">
        <v>138</v>
      </c>
      <c r="AU145" s="20" t="s">
        <v>143</v>
      </c>
      <c r="AY145" s="20" t="s">
        <v>136</v>
      </c>
      <c r="BE145" s="143">
        <f>IF(U145="základná",N145,0)</f>
        <v>0</v>
      </c>
      <c r="BF145" s="143">
        <f>IF(U145="znížená",N145,0)</f>
        <v>0</v>
      </c>
      <c r="BG145" s="143">
        <f>IF(U145="zákl. prenesená",N145,0)</f>
        <v>0</v>
      </c>
      <c r="BH145" s="143">
        <f>IF(U145="zníž. prenesená",N145,0)</f>
        <v>0</v>
      </c>
      <c r="BI145" s="143">
        <f>IF(U145="nulová",N145,0)</f>
        <v>0</v>
      </c>
      <c r="BJ145" s="20" t="s">
        <v>143</v>
      </c>
      <c r="BK145" s="144">
        <f>ROUND(L145*K145,3)</f>
        <v>0</v>
      </c>
      <c r="BL145" s="20" t="s">
        <v>142</v>
      </c>
      <c r="BM145" s="20" t="s">
        <v>166</v>
      </c>
    </row>
    <row r="146" spans="2:65" s="1" customFormat="1" ht="25.5" customHeight="1">
      <c r="B146" s="134"/>
      <c r="C146" s="135" t="s">
        <v>167</v>
      </c>
      <c r="D146" s="135" t="s">
        <v>138</v>
      </c>
      <c r="E146" s="136" t="s">
        <v>168</v>
      </c>
      <c r="F146" s="221" t="s">
        <v>169</v>
      </c>
      <c r="G146" s="221"/>
      <c r="H146" s="221"/>
      <c r="I146" s="221"/>
      <c r="J146" s="137" t="s">
        <v>160</v>
      </c>
      <c r="K146" s="138">
        <v>2.25</v>
      </c>
      <c r="L146" s="222"/>
      <c r="M146" s="222"/>
      <c r="N146" s="222">
        <f>ROUND(L146*K146,3)</f>
        <v>0</v>
      </c>
      <c r="O146" s="222"/>
      <c r="P146" s="222"/>
      <c r="Q146" s="222"/>
      <c r="R146" s="139"/>
      <c r="T146" s="140" t="s">
        <v>5</v>
      </c>
      <c r="U146" s="42" t="s">
        <v>39</v>
      </c>
      <c r="V146" s="141">
        <v>0.56499999999999995</v>
      </c>
      <c r="W146" s="141">
        <f>V146*K146</f>
        <v>1.2712499999999998</v>
      </c>
      <c r="X146" s="141">
        <v>1.7309999999999999E-2</v>
      </c>
      <c r="Y146" s="141">
        <f>X146*K146</f>
        <v>3.8947499999999996E-2</v>
      </c>
      <c r="Z146" s="141">
        <v>0</v>
      </c>
      <c r="AA146" s="142">
        <f>Z146*K146</f>
        <v>0</v>
      </c>
      <c r="AR146" s="20" t="s">
        <v>142</v>
      </c>
      <c r="AT146" s="20" t="s">
        <v>138</v>
      </c>
      <c r="AU146" s="20" t="s">
        <v>143</v>
      </c>
      <c r="AY146" s="20" t="s">
        <v>136</v>
      </c>
      <c r="BE146" s="143">
        <f>IF(U146="základná",N146,0)</f>
        <v>0</v>
      </c>
      <c r="BF146" s="143">
        <f>IF(U146="znížená",N146,0)</f>
        <v>0</v>
      </c>
      <c r="BG146" s="143">
        <f>IF(U146="zákl. prenesená",N146,0)</f>
        <v>0</v>
      </c>
      <c r="BH146" s="143">
        <f>IF(U146="zníž. prenesená",N146,0)</f>
        <v>0</v>
      </c>
      <c r="BI146" s="143">
        <f>IF(U146="nulová",N146,0)</f>
        <v>0</v>
      </c>
      <c r="BJ146" s="20" t="s">
        <v>143</v>
      </c>
      <c r="BK146" s="144">
        <f>ROUND(L146*K146,3)</f>
        <v>0</v>
      </c>
      <c r="BL146" s="20" t="s">
        <v>142</v>
      </c>
      <c r="BM146" s="20" t="s">
        <v>170</v>
      </c>
    </row>
    <row r="147" spans="2:65" s="10" customFormat="1" ht="16.5" customHeight="1">
      <c r="B147" s="145"/>
      <c r="C147" s="146"/>
      <c r="D147" s="146"/>
      <c r="E147" s="147" t="s">
        <v>5</v>
      </c>
      <c r="F147" s="229" t="s">
        <v>171</v>
      </c>
      <c r="G147" s="230"/>
      <c r="H147" s="230"/>
      <c r="I147" s="230"/>
      <c r="J147" s="146"/>
      <c r="K147" s="148">
        <v>2.25</v>
      </c>
      <c r="L147" s="146"/>
      <c r="M147" s="146"/>
      <c r="N147" s="146"/>
      <c r="O147" s="146"/>
      <c r="P147" s="146"/>
      <c r="Q147" s="146"/>
      <c r="R147" s="149"/>
      <c r="T147" s="150"/>
      <c r="U147" s="146"/>
      <c r="V147" s="146"/>
      <c r="W147" s="146"/>
      <c r="X147" s="146"/>
      <c r="Y147" s="146"/>
      <c r="Z147" s="146"/>
      <c r="AA147" s="151"/>
      <c r="AT147" s="152" t="s">
        <v>145</v>
      </c>
      <c r="AU147" s="152" t="s">
        <v>143</v>
      </c>
      <c r="AV147" s="10" t="s">
        <v>143</v>
      </c>
      <c r="AW147" s="10" t="s">
        <v>29</v>
      </c>
      <c r="AX147" s="10" t="s">
        <v>77</v>
      </c>
      <c r="AY147" s="152" t="s">
        <v>136</v>
      </c>
    </row>
    <row r="148" spans="2:65" s="1" customFormat="1" ht="25.5" customHeight="1">
      <c r="B148" s="134"/>
      <c r="C148" s="135" t="s">
        <v>172</v>
      </c>
      <c r="D148" s="135" t="s">
        <v>138</v>
      </c>
      <c r="E148" s="136" t="s">
        <v>173</v>
      </c>
      <c r="F148" s="221" t="s">
        <v>174</v>
      </c>
      <c r="G148" s="221"/>
      <c r="H148" s="221"/>
      <c r="I148" s="221"/>
      <c r="J148" s="137" t="s">
        <v>175</v>
      </c>
      <c r="K148" s="138">
        <v>6.7000000000000004E-2</v>
      </c>
      <c r="L148" s="222"/>
      <c r="M148" s="222"/>
      <c r="N148" s="222">
        <f>ROUND(L148*K148,3)</f>
        <v>0</v>
      </c>
      <c r="O148" s="222"/>
      <c r="P148" s="222"/>
      <c r="Q148" s="222"/>
      <c r="R148" s="139"/>
      <c r="T148" s="140" t="s">
        <v>5</v>
      </c>
      <c r="U148" s="42" t="s">
        <v>39</v>
      </c>
      <c r="V148" s="141">
        <v>15.11</v>
      </c>
      <c r="W148" s="141">
        <f>V148*K148</f>
        <v>1.01237</v>
      </c>
      <c r="X148" s="141">
        <v>1.20296</v>
      </c>
      <c r="Y148" s="141">
        <f>X148*K148</f>
        <v>8.0598320000000001E-2</v>
      </c>
      <c r="Z148" s="141">
        <v>0</v>
      </c>
      <c r="AA148" s="142">
        <f>Z148*K148</f>
        <v>0</v>
      </c>
      <c r="AR148" s="20" t="s">
        <v>142</v>
      </c>
      <c r="AT148" s="20" t="s">
        <v>138</v>
      </c>
      <c r="AU148" s="20" t="s">
        <v>143</v>
      </c>
      <c r="AY148" s="20" t="s">
        <v>136</v>
      </c>
      <c r="BE148" s="143">
        <f>IF(U148="základná",N148,0)</f>
        <v>0</v>
      </c>
      <c r="BF148" s="143">
        <f>IF(U148="znížená",N148,0)</f>
        <v>0</v>
      </c>
      <c r="BG148" s="143">
        <f>IF(U148="zákl. prenesená",N148,0)</f>
        <v>0</v>
      </c>
      <c r="BH148" s="143">
        <f>IF(U148="zníž. prenesená",N148,0)</f>
        <v>0</v>
      </c>
      <c r="BI148" s="143">
        <f>IF(U148="nulová",N148,0)</f>
        <v>0</v>
      </c>
      <c r="BJ148" s="20" t="s">
        <v>143</v>
      </c>
      <c r="BK148" s="144">
        <f>ROUND(L148*K148,3)</f>
        <v>0</v>
      </c>
      <c r="BL148" s="20" t="s">
        <v>142</v>
      </c>
      <c r="BM148" s="20" t="s">
        <v>176</v>
      </c>
    </row>
    <row r="149" spans="2:65" s="10" customFormat="1" ht="16.5" customHeight="1">
      <c r="B149" s="145"/>
      <c r="C149" s="146"/>
      <c r="D149" s="146"/>
      <c r="E149" s="147" t="s">
        <v>5</v>
      </c>
      <c r="F149" s="229" t="s">
        <v>177</v>
      </c>
      <c r="G149" s="230"/>
      <c r="H149" s="230"/>
      <c r="I149" s="230"/>
      <c r="J149" s="146"/>
      <c r="K149" s="148">
        <v>6.7000000000000004E-2</v>
      </c>
      <c r="L149" s="146"/>
      <c r="M149" s="146"/>
      <c r="N149" s="146"/>
      <c r="O149" s="146"/>
      <c r="P149" s="146"/>
      <c r="Q149" s="146"/>
      <c r="R149" s="149"/>
      <c r="T149" s="150"/>
      <c r="U149" s="146"/>
      <c r="V149" s="146"/>
      <c r="W149" s="146"/>
      <c r="X149" s="146"/>
      <c r="Y149" s="146"/>
      <c r="Z149" s="146"/>
      <c r="AA149" s="151"/>
      <c r="AT149" s="152" t="s">
        <v>145</v>
      </c>
      <c r="AU149" s="152" t="s">
        <v>143</v>
      </c>
      <c r="AV149" s="10" t="s">
        <v>143</v>
      </c>
      <c r="AW149" s="10" t="s">
        <v>29</v>
      </c>
      <c r="AX149" s="10" t="s">
        <v>77</v>
      </c>
      <c r="AY149" s="152" t="s">
        <v>136</v>
      </c>
    </row>
    <row r="150" spans="2:65" s="1" customFormat="1" ht="38.25" customHeight="1">
      <c r="B150" s="134"/>
      <c r="C150" s="135" t="s">
        <v>178</v>
      </c>
      <c r="D150" s="135" t="s">
        <v>138</v>
      </c>
      <c r="E150" s="136" t="s">
        <v>179</v>
      </c>
      <c r="F150" s="221" t="s">
        <v>180</v>
      </c>
      <c r="G150" s="221"/>
      <c r="H150" s="221"/>
      <c r="I150" s="221"/>
      <c r="J150" s="137" t="s">
        <v>141</v>
      </c>
      <c r="K150" s="138">
        <v>2.0299999999999998</v>
      </c>
      <c r="L150" s="222"/>
      <c r="M150" s="222"/>
      <c r="N150" s="222">
        <f>ROUND(L150*K150,3)</f>
        <v>0</v>
      </c>
      <c r="O150" s="222"/>
      <c r="P150" s="222"/>
      <c r="Q150" s="222"/>
      <c r="R150" s="139"/>
      <c r="T150" s="140" t="s">
        <v>5</v>
      </c>
      <c r="U150" s="42" t="s">
        <v>39</v>
      </c>
      <c r="V150" s="141">
        <v>3.3660000000000001</v>
      </c>
      <c r="W150" s="141">
        <f>V150*K150</f>
        <v>6.8329799999999992</v>
      </c>
      <c r="X150" s="141">
        <v>2.1286399999999999</v>
      </c>
      <c r="Y150" s="141">
        <f>X150*K150</f>
        <v>4.3211391999999993</v>
      </c>
      <c r="Z150" s="141">
        <v>0</v>
      </c>
      <c r="AA150" s="142">
        <f>Z150*K150</f>
        <v>0</v>
      </c>
      <c r="AR150" s="20" t="s">
        <v>142</v>
      </c>
      <c r="AT150" s="20" t="s">
        <v>138</v>
      </c>
      <c r="AU150" s="20" t="s">
        <v>143</v>
      </c>
      <c r="AY150" s="20" t="s">
        <v>136</v>
      </c>
      <c r="BE150" s="143">
        <f>IF(U150="základná",N150,0)</f>
        <v>0</v>
      </c>
      <c r="BF150" s="143">
        <f>IF(U150="znížená",N150,0)</f>
        <v>0</v>
      </c>
      <c r="BG150" s="143">
        <f>IF(U150="zákl. prenesená",N150,0)</f>
        <v>0</v>
      </c>
      <c r="BH150" s="143">
        <f>IF(U150="zníž. prenesená",N150,0)</f>
        <v>0</v>
      </c>
      <c r="BI150" s="143">
        <f>IF(U150="nulová",N150,0)</f>
        <v>0</v>
      </c>
      <c r="BJ150" s="20" t="s">
        <v>143</v>
      </c>
      <c r="BK150" s="144">
        <f>ROUND(L150*K150,3)</f>
        <v>0</v>
      </c>
      <c r="BL150" s="20" t="s">
        <v>142</v>
      </c>
      <c r="BM150" s="20" t="s">
        <v>181</v>
      </c>
    </row>
    <row r="151" spans="2:65" s="10" customFormat="1" ht="16.5" customHeight="1">
      <c r="B151" s="145"/>
      <c r="C151" s="146"/>
      <c r="D151" s="146"/>
      <c r="E151" s="147" t="s">
        <v>5</v>
      </c>
      <c r="F151" s="229" t="s">
        <v>5</v>
      </c>
      <c r="G151" s="230"/>
      <c r="H151" s="230"/>
      <c r="I151" s="230"/>
      <c r="J151" s="146"/>
      <c r="K151" s="148">
        <v>0</v>
      </c>
      <c r="L151" s="146"/>
      <c r="M151" s="146"/>
      <c r="N151" s="146"/>
      <c r="O151" s="146"/>
      <c r="P151" s="146"/>
      <c r="Q151" s="146"/>
      <c r="R151" s="149"/>
      <c r="T151" s="150"/>
      <c r="U151" s="146"/>
      <c r="V151" s="146"/>
      <c r="W151" s="146"/>
      <c r="X151" s="146"/>
      <c r="Y151" s="146"/>
      <c r="Z151" s="146"/>
      <c r="AA151" s="151"/>
      <c r="AT151" s="152" t="s">
        <v>145</v>
      </c>
      <c r="AU151" s="152" t="s">
        <v>143</v>
      </c>
      <c r="AV151" s="10" t="s">
        <v>143</v>
      </c>
      <c r="AW151" s="10" t="s">
        <v>29</v>
      </c>
      <c r="AX151" s="10" t="s">
        <v>72</v>
      </c>
      <c r="AY151" s="152" t="s">
        <v>136</v>
      </c>
    </row>
    <row r="152" spans="2:65" s="10" customFormat="1" ht="16.5" customHeight="1">
      <c r="B152" s="145"/>
      <c r="C152" s="146"/>
      <c r="D152" s="146"/>
      <c r="E152" s="147" t="s">
        <v>5</v>
      </c>
      <c r="F152" s="231" t="s">
        <v>182</v>
      </c>
      <c r="G152" s="232"/>
      <c r="H152" s="232"/>
      <c r="I152" s="232"/>
      <c r="J152" s="146"/>
      <c r="K152" s="148">
        <v>2.0299999999999998</v>
      </c>
      <c r="L152" s="146"/>
      <c r="M152" s="146"/>
      <c r="N152" s="146"/>
      <c r="O152" s="146"/>
      <c r="P152" s="146"/>
      <c r="Q152" s="146"/>
      <c r="R152" s="149"/>
      <c r="T152" s="150"/>
      <c r="U152" s="146"/>
      <c r="V152" s="146"/>
      <c r="W152" s="146"/>
      <c r="X152" s="146"/>
      <c r="Y152" s="146"/>
      <c r="Z152" s="146"/>
      <c r="AA152" s="151"/>
      <c r="AT152" s="152" t="s">
        <v>145</v>
      </c>
      <c r="AU152" s="152" t="s">
        <v>143</v>
      </c>
      <c r="AV152" s="10" t="s">
        <v>143</v>
      </c>
      <c r="AW152" s="10" t="s">
        <v>29</v>
      </c>
      <c r="AX152" s="10" t="s">
        <v>72</v>
      </c>
      <c r="AY152" s="152" t="s">
        <v>136</v>
      </c>
    </row>
    <row r="153" spans="2:65" s="11" customFormat="1" ht="16.5" customHeight="1">
      <c r="B153" s="153"/>
      <c r="C153" s="154"/>
      <c r="D153" s="154"/>
      <c r="E153" s="155" t="s">
        <v>5</v>
      </c>
      <c r="F153" s="233" t="s">
        <v>147</v>
      </c>
      <c r="G153" s="234"/>
      <c r="H153" s="234"/>
      <c r="I153" s="234"/>
      <c r="J153" s="154"/>
      <c r="K153" s="156">
        <v>2.0299999999999998</v>
      </c>
      <c r="L153" s="154"/>
      <c r="M153" s="154"/>
      <c r="N153" s="154"/>
      <c r="O153" s="154"/>
      <c r="P153" s="154"/>
      <c r="Q153" s="154"/>
      <c r="R153" s="157"/>
      <c r="T153" s="158"/>
      <c r="U153" s="154"/>
      <c r="V153" s="154"/>
      <c r="W153" s="154"/>
      <c r="X153" s="154"/>
      <c r="Y153" s="154"/>
      <c r="Z153" s="154"/>
      <c r="AA153" s="159"/>
      <c r="AT153" s="160" t="s">
        <v>145</v>
      </c>
      <c r="AU153" s="160" t="s">
        <v>143</v>
      </c>
      <c r="AV153" s="11" t="s">
        <v>142</v>
      </c>
      <c r="AW153" s="11" t="s">
        <v>29</v>
      </c>
      <c r="AX153" s="11" t="s">
        <v>77</v>
      </c>
      <c r="AY153" s="160" t="s">
        <v>136</v>
      </c>
    </row>
    <row r="154" spans="2:65" s="1" customFormat="1" ht="25.5" customHeight="1">
      <c r="B154" s="134"/>
      <c r="C154" s="135" t="s">
        <v>183</v>
      </c>
      <c r="D154" s="135" t="s">
        <v>138</v>
      </c>
      <c r="E154" s="136" t="s">
        <v>184</v>
      </c>
      <c r="F154" s="221" t="s">
        <v>185</v>
      </c>
      <c r="G154" s="221"/>
      <c r="H154" s="221"/>
      <c r="I154" s="221"/>
      <c r="J154" s="137" t="s">
        <v>141</v>
      </c>
      <c r="K154" s="138">
        <v>2.9</v>
      </c>
      <c r="L154" s="222"/>
      <c r="M154" s="222"/>
      <c r="N154" s="222">
        <f>ROUND(L154*K154,3)</f>
        <v>0</v>
      </c>
      <c r="O154" s="222"/>
      <c r="P154" s="222"/>
      <c r="Q154" s="222"/>
      <c r="R154" s="139"/>
      <c r="T154" s="140" t="s">
        <v>5</v>
      </c>
      <c r="U154" s="42" t="s">
        <v>39</v>
      </c>
      <c r="V154" s="141">
        <v>0.58099999999999996</v>
      </c>
      <c r="W154" s="141">
        <f>V154*K154</f>
        <v>1.6848999999999998</v>
      </c>
      <c r="X154" s="141">
        <v>2.3354300000000001</v>
      </c>
      <c r="Y154" s="141">
        <f>X154*K154</f>
        <v>6.7727469999999999</v>
      </c>
      <c r="Z154" s="141">
        <v>0</v>
      </c>
      <c r="AA154" s="142">
        <f>Z154*K154</f>
        <v>0</v>
      </c>
      <c r="AR154" s="20" t="s">
        <v>142</v>
      </c>
      <c r="AT154" s="20" t="s">
        <v>138</v>
      </c>
      <c r="AU154" s="20" t="s">
        <v>143</v>
      </c>
      <c r="AY154" s="20" t="s">
        <v>136</v>
      </c>
      <c r="BE154" s="143">
        <f>IF(U154="základná",N154,0)</f>
        <v>0</v>
      </c>
      <c r="BF154" s="143">
        <f>IF(U154="znížená",N154,0)</f>
        <v>0</v>
      </c>
      <c r="BG154" s="143">
        <f>IF(U154="zákl. prenesená",N154,0)</f>
        <v>0</v>
      </c>
      <c r="BH154" s="143">
        <f>IF(U154="zníž. prenesená",N154,0)</f>
        <v>0</v>
      </c>
      <c r="BI154" s="143">
        <f>IF(U154="nulová",N154,0)</f>
        <v>0</v>
      </c>
      <c r="BJ154" s="20" t="s">
        <v>143</v>
      </c>
      <c r="BK154" s="144">
        <f>ROUND(L154*K154,3)</f>
        <v>0</v>
      </c>
      <c r="BL154" s="20" t="s">
        <v>142</v>
      </c>
      <c r="BM154" s="20" t="s">
        <v>186</v>
      </c>
    </row>
    <row r="155" spans="2:65" s="10" customFormat="1" ht="16.5" customHeight="1">
      <c r="B155" s="145"/>
      <c r="C155" s="146"/>
      <c r="D155" s="146"/>
      <c r="E155" s="147" t="s">
        <v>5</v>
      </c>
      <c r="F155" s="229" t="s">
        <v>5</v>
      </c>
      <c r="G155" s="230"/>
      <c r="H155" s="230"/>
      <c r="I155" s="230"/>
      <c r="J155" s="146"/>
      <c r="K155" s="148">
        <v>0</v>
      </c>
      <c r="L155" s="146"/>
      <c r="M155" s="146"/>
      <c r="N155" s="146"/>
      <c r="O155" s="146"/>
      <c r="P155" s="146"/>
      <c r="Q155" s="146"/>
      <c r="R155" s="149"/>
      <c r="T155" s="150"/>
      <c r="U155" s="146"/>
      <c r="V155" s="146"/>
      <c r="W155" s="146"/>
      <c r="X155" s="146"/>
      <c r="Y155" s="146"/>
      <c r="Z155" s="146"/>
      <c r="AA155" s="151"/>
      <c r="AT155" s="152" t="s">
        <v>145</v>
      </c>
      <c r="AU155" s="152" t="s">
        <v>143</v>
      </c>
      <c r="AV155" s="10" t="s">
        <v>143</v>
      </c>
      <c r="AW155" s="10" t="s">
        <v>29</v>
      </c>
      <c r="AX155" s="10" t="s">
        <v>72</v>
      </c>
      <c r="AY155" s="152" t="s">
        <v>136</v>
      </c>
    </row>
    <row r="156" spans="2:65" s="10" customFormat="1" ht="16.5" customHeight="1">
      <c r="B156" s="145"/>
      <c r="C156" s="146"/>
      <c r="D156" s="146"/>
      <c r="E156" s="147" t="s">
        <v>5</v>
      </c>
      <c r="F156" s="231" t="s">
        <v>187</v>
      </c>
      <c r="G156" s="232"/>
      <c r="H156" s="232"/>
      <c r="I156" s="232"/>
      <c r="J156" s="146"/>
      <c r="K156" s="148">
        <v>2.9</v>
      </c>
      <c r="L156" s="146"/>
      <c r="M156" s="146"/>
      <c r="N156" s="146"/>
      <c r="O156" s="146"/>
      <c r="P156" s="146"/>
      <c r="Q156" s="146"/>
      <c r="R156" s="149"/>
      <c r="T156" s="150"/>
      <c r="U156" s="146"/>
      <c r="V156" s="146"/>
      <c r="W156" s="146"/>
      <c r="X156" s="146"/>
      <c r="Y156" s="146"/>
      <c r="Z156" s="146"/>
      <c r="AA156" s="151"/>
      <c r="AT156" s="152" t="s">
        <v>145</v>
      </c>
      <c r="AU156" s="152" t="s">
        <v>143</v>
      </c>
      <c r="AV156" s="10" t="s">
        <v>143</v>
      </c>
      <c r="AW156" s="10" t="s">
        <v>29</v>
      </c>
      <c r="AX156" s="10" t="s">
        <v>72</v>
      </c>
      <c r="AY156" s="152" t="s">
        <v>136</v>
      </c>
    </row>
    <row r="157" spans="2:65" s="11" customFormat="1" ht="16.5" customHeight="1">
      <c r="B157" s="153"/>
      <c r="C157" s="154"/>
      <c r="D157" s="154"/>
      <c r="E157" s="155" t="s">
        <v>5</v>
      </c>
      <c r="F157" s="233" t="s">
        <v>147</v>
      </c>
      <c r="G157" s="234"/>
      <c r="H157" s="234"/>
      <c r="I157" s="234"/>
      <c r="J157" s="154"/>
      <c r="K157" s="156">
        <v>2.9</v>
      </c>
      <c r="L157" s="154"/>
      <c r="M157" s="154"/>
      <c r="N157" s="154"/>
      <c r="O157" s="154"/>
      <c r="P157" s="154"/>
      <c r="Q157" s="154"/>
      <c r="R157" s="157"/>
      <c r="T157" s="158"/>
      <c r="U157" s="154"/>
      <c r="V157" s="154"/>
      <c r="W157" s="154"/>
      <c r="X157" s="154"/>
      <c r="Y157" s="154"/>
      <c r="Z157" s="154"/>
      <c r="AA157" s="159"/>
      <c r="AT157" s="160" t="s">
        <v>145</v>
      </c>
      <c r="AU157" s="160" t="s">
        <v>143</v>
      </c>
      <c r="AV157" s="11" t="s">
        <v>142</v>
      </c>
      <c r="AW157" s="11" t="s">
        <v>29</v>
      </c>
      <c r="AX157" s="11" t="s">
        <v>77</v>
      </c>
      <c r="AY157" s="160" t="s">
        <v>136</v>
      </c>
    </row>
    <row r="158" spans="2:65" s="9" customFormat="1" ht="29.85" customHeight="1">
      <c r="B158" s="123"/>
      <c r="C158" s="124"/>
      <c r="D158" s="133" t="s">
        <v>99</v>
      </c>
      <c r="E158" s="133"/>
      <c r="F158" s="133"/>
      <c r="G158" s="133"/>
      <c r="H158" s="133"/>
      <c r="I158" s="133"/>
      <c r="J158" s="133"/>
      <c r="K158" s="133"/>
      <c r="L158" s="133"/>
      <c r="M158" s="133"/>
      <c r="N158" s="227">
        <f>BK158</f>
        <v>0</v>
      </c>
      <c r="O158" s="228"/>
      <c r="P158" s="228"/>
      <c r="Q158" s="228"/>
      <c r="R158" s="126"/>
      <c r="T158" s="127"/>
      <c r="U158" s="124"/>
      <c r="V158" s="124"/>
      <c r="W158" s="128">
        <f>SUM(W159:W172)</f>
        <v>26.752323999999998</v>
      </c>
      <c r="X158" s="124"/>
      <c r="Y158" s="128">
        <f>SUM(Y159:Y172)</f>
        <v>5.0732017600000008</v>
      </c>
      <c r="Z158" s="124"/>
      <c r="AA158" s="129">
        <f>SUM(AA159:AA172)</f>
        <v>0</v>
      </c>
      <c r="AR158" s="130" t="s">
        <v>77</v>
      </c>
      <c r="AT158" s="131" t="s">
        <v>71</v>
      </c>
      <c r="AU158" s="131" t="s">
        <v>77</v>
      </c>
      <c r="AY158" s="130" t="s">
        <v>136</v>
      </c>
      <c r="BK158" s="132">
        <f>SUM(BK159:BK172)</f>
        <v>0</v>
      </c>
    </row>
    <row r="159" spans="2:65" s="1" customFormat="1" ht="38.25" customHeight="1">
      <c r="B159" s="134"/>
      <c r="C159" s="135" t="s">
        <v>142</v>
      </c>
      <c r="D159" s="135" t="s">
        <v>138</v>
      </c>
      <c r="E159" s="136" t="s">
        <v>188</v>
      </c>
      <c r="F159" s="221" t="s">
        <v>189</v>
      </c>
      <c r="G159" s="221"/>
      <c r="H159" s="221"/>
      <c r="I159" s="221"/>
      <c r="J159" s="137" t="s">
        <v>141</v>
      </c>
      <c r="K159" s="138">
        <v>1.1000000000000001</v>
      </c>
      <c r="L159" s="222"/>
      <c r="M159" s="222"/>
      <c r="N159" s="222">
        <f>ROUND(L159*K159,3)</f>
        <v>0</v>
      </c>
      <c r="O159" s="222"/>
      <c r="P159" s="222"/>
      <c r="Q159" s="222"/>
      <c r="R159" s="139"/>
      <c r="T159" s="140" t="s">
        <v>5</v>
      </c>
      <c r="U159" s="42" t="s">
        <v>39</v>
      </c>
      <c r="V159" s="141">
        <v>4.6609999999999996</v>
      </c>
      <c r="W159" s="141">
        <f>V159*K159</f>
        <v>5.1270999999999995</v>
      </c>
      <c r="X159" s="141">
        <v>1.9416800000000001</v>
      </c>
      <c r="Y159" s="141">
        <f>X159*K159</f>
        <v>2.1358480000000002</v>
      </c>
      <c r="Z159" s="141">
        <v>0</v>
      </c>
      <c r="AA159" s="142">
        <f>Z159*K159</f>
        <v>0</v>
      </c>
      <c r="AR159" s="20" t="s">
        <v>142</v>
      </c>
      <c r="AT159" s="20" t="s">
        <v>138</v>
      </c>
      <c r="AU159" s="20" t="s">
        <v>143</v>
      </c>
      <c r="AY159" s="20" t="s">
        <v>136</v>
      </c>
      <c r="BE159" s="143">
        <f>IF(U159="základná",N159,0)</f>
        <v>0</v>
      </c>
      <c r="BF159" s="143">
        <f>IF(U159="znížená",N159,0)</f>
        <v>0</v>
      </c>
      <c r="BG159" s="143">
        <f>IF(U159="zákl. prenesená",N159,0)</f>
        <v>0</v>
      </c>
      <c r="BH159" s="143">
        <f>IF(U159="zníž. prenesená",N159,0)</f>
        <v>0</v>
      </c>
      <c r="BI159" s="143">
        <f>IF(U159="nulová",N159,0)</f>
        <v>0</v>
      </c>
      <c r="BJ159" s="20" t="s">
        <v>143</v>
      </c>
      <c r="BK159" s="144">
        <f>ROUND(L159*K159,3)</f>
        <v>0</v>
      </c>
      <c r="BL159" s="20" t="s">
        <v>142</v>
      </c>
      <c r="BM159" s="20" t="s">
        <v>190</v>
      </c>
    </row>
    <row r="160" spans="2:65" s="10" customFormat="1" ht="16.5" customHeight="1">
      <c r="B160" s="145"/>
      <c r="C160" s="146"/>
      <c r="D160" s="146"/>
      <c r="E160" s="147" t="s">
        <v>5</v>
      </c>
      <c r="F160" s="229" t="s">
        <v>191</v>
      </c>
      <c r="G160" s="230"/>
      <c r="H160" s="230"/>
      <c r="I160" s="230"/>
      <c r="J160" s="146"/>
      <c r="K160" s="148">
        <v>0.6</v>
      </c>
      <c r="L160" s="146"/>
      <c r="M160" s="146"/>
      <c r="N160" s="146"/>
      <c r="O160" s="146"/>
      <c r="P160" s="146"/>
      <c r="Q160" s="146"/>
      <c r="R160" s="149"/>
      <c r="T160" s="150"/>
      <c r="U160" s="146"/>
      <c r="V160" s="146"/>
      <c r="W160" s="146"/>
      <c r="X160" s="146"/>
      <c r="Y160" s="146"/>
      <c r="Z160" s="146"/>
      <c r="AA160" s="151"/>
      <c r="AT160" s="152" t="s">
        <v>145</v>
      </c>
      <c r="AU160" s="152" t="s">
        <v>143</v>
      </c>
      <c r="AV160" s="10" t="s">
        <v>143</v>
      </c>
      <c r="AW160" s="10" t="s">
        <v>29</v>
      </c>
      <c r="AX160" s="10" t="s">
        <v>72</v>
      </c>
      <c r="AY160" s="152" t="s">
        <v>136</v>
      </c>
    </row>
    <row r="161" spans="2:65" s="10" customFormat="1" ht="16.5" customHeight="1">
      <c r="B161" s="145"/>
      <c r="C161" s="146"/>
      <c r="D161" s="146"/>
      <c r="E161" s="147" t="s">
        <v>5</v>
      </c>
      <c r="F161" s="231" t="s">
        <v>192</v>
      </c>
      <c r="G161" s="232"/>
      <c r="H161" s="232"/>
      <c r="I161" s="232"/>
      <c r="J161" s="146"/>
      <c r="K161" s="148">
        <v>0.5</v>
      </c>
      <c r="L161" s="146"/>
      <c r="M161" s="146"/>
      <c r="N161" s="146"/>
      <c r="O161" s="146"/>
      <c r="P161" s="146"/>
      <c r="Q161" s="146"/>
      <c r="R161" s="149"/>
      <c r="T161" s="150"/>
      <c r="U161" s="146"/>
      <c r="V161" s="146"/>
      <c r="W161" s="146"/>
      <c r="X161" s="146"/>
      <c r="Y161" s="146"/>
      <c r="Z161" s="146"/>
      <c r="AA161" s="151"/>
      <c r="AT161" s="152" t="s">
        <v>145</v>
      </c>
      <c r="AU161" s="152" t="s">
        <v>143</v>
      </c>
      <c r="AV161" s="10" t="s">
        <v>143</v>
      </c>
      <c r="AW161" s="10" t="s">
        <v>29</v>
      </c>
      <c r="AX161" s="10" t="s">
        <v>72</v>
      </c>
      <c r="AY161" s="152" t="s">
        <v>136</v>
      </c>
    </row>
    <row r="162" spans="2:65" s="11" customFormat="1" ht="16.5" customHeight="1">
      <c r="B162" s="153"/>
      <c r="C162" s="154"/>
      <c r="D162" s="154"/>
      <c r="E162" s="155" t="s">
        <v>5</v>
      </c>
      <c r="F162" s="233" t="s">
        <v>147</v>
      </c>
      <c r="G162" s="234"/>
      <c r="H162" s="234"/>
      <c r="I162" s="234"/>
      <c r="J162" s="154"/>
      <c r="K162" s="156">
        <v>1.1000000000000001</v>
      </c>
      <c r="L162" s="154"/>
      <c r="M162" s="154"/>
      <c r="N162" s="154"/>
      <c r="O162" s="154"/>
      <c r="P162" s="154"/>
      <c r="Q162" s="154"/>
      <c r="R162" s="157"/>
      <c r="T162" s="158"/>
      <c r="U162" s="154"/>
      <c r="V162" s="154"/>
      <c r="W162" s="154"/>
      <c r="X162" s="154"/>
      <c r="Y162" s="154"/>
      <c r="Z162" s="154"/>
      <c r="AA162" s="159"/>
      <c r="AT162" s="160" t="s">
        <v>145</v>
      </c>
      <c r="AU162" s="160" t="s">
        <v>143</v>
      </c>
      <c r="AV162" s="11" t="s">
        <v>142</v>
      </c>
      <c r="AW162" s="11" t="s">
        <v>29</v>
      </c>
      <c r="AX162" s="11" t="s">
        <v>77</v>
      </c>
      <c r="AY162" s="160" t="s">
        <v>136</v>
      </c>
    </row>
    <row r="163" spans="2:65" s="1" customFormat="1" ht="25.5" customHeight="1">
      <c r="B163" s="134"/>
      <c r="C163" s="135" t="s">
        <v>193</v>
      </c>
      <c r="D163" s="135" t="s">
        <v>138</v>
      </c>
      <c r="E163" s="136" t="s">
        <v>194</v>
      </c>
      <c r="F163" s="221" t="s">
        <v>195</v>
      </c>
      <c r="G163" s="221"/>
      <c r="H163" s="221"/>
      <c r="I163" s="221"/>
      <c r="J163" s="137" t="s">
        <v>196</v>
      </c>
      <c r="K163" s="138">
        <v>6</v>
      </c>
      <c r="L163" s="222"/>
      <c r="M163" s="222"/>
      <c r="N163" s="222">
        <f>ROUND(L163*K163,3)</f>
        <v>0</v>
      </c>
      <c r="O163" s="222"/>
      <c r="P163" s="222"/>
      <c r="Q163" s="222"/>
      <c r="R163" s="139"/>
      <c r="T163" s="140" t="s">
        <v>5</v>
      </c>
      <c r="U163" s="42" t="s">
        <v>39</v>
      </c>
      <c r="V163" s="141">
        <v>0.14823</v>
      </c>
      <c r="W163" s="141">
        <f>V163*K163</f>
        <v>0.88938000000000006</v>
      </c>
      <c r="X163" s="141">
        <v>1.694E-2</v>
      </c>
      <c r="Y163" s="141">
        <f>X163*K163</f>
        <v>0.10164000000000001</v>
      </c>
      <c r="Z163" s="141">
        <v>0</v>
      </c>
      <c r="AA163" s="142">
        <f>Z163*K163</f>
        <v>0</v>
      </c>
      <c r="AR163" s="20" t="s">
        <v>142</v>
      </c>
      <c r="AT163" s="20" t="s">
        <v>138</v>
      </c>
      <c r="AU163" s="20" t="s">
        <v>143</v>
      </c>
      <c r="AY163" s="20" t="s">
        <v>136</v>
      </c>
      <c r="BE163" s="143">
        <f>IF(U163="základná",N163,0)</f>
        <v>0</v>
      </c>
      <c r="BF163" s="143">
        <f>IF(U163="znížená",N163,0)</f>
        <v>0</v>
      </c>
      <c r="BG163" s="143">
        <f>IF(U163="zákl. prenesená",N163,0)</f>
        <v>0</v>
      </c>
      <c r="BH163" s="143">
        <f>IF(U163="zníž. prenesená",N163,0)</f>
        <v>0</v>
      </c>
      <c r="BI163" s="143">
        <f>IF(U163="nulová",N163,0)</f>
        <v>0</v>
      </c>
      <c r="BJ163" s="20" t="s">
        <v>143</v>
      </c>
      <c r="BK163" s="144">
        <f>ROUND(L163*K163,3)</f>
        <v>0</v>
      </c>
      <c r="BL163" s="20" t="s">
        <v>142</v>
      </c>
      <c r="BM163" s="20" t="s">
        <v>197</v>
      </c>
    </row>
    <row r="164" spans="2:65" s="1" customFormat="1" ht="38.25" customHeight="1">
      <c r="B164" s="134"/>
      <c r="C164" s="135" t="s">
        <v>198</v>
      </c>
      <c r="D164" s="135" t="s">
        <v>138</v>
      </c>
      <c r="E164" s="136" t="s">
        <v>199</v>
      </c>
      <c r="F164" s="221" t="s">
        <v>200</v>
      </c>
      <c r="G164" s="221"/>
      <c r="H164" s="221"/>
      <c r="I164" s="221"/>
      <c r="J164" s="137" t="s">
        <v>201</v>
      </c>
      <c r="K164" s="138">
        <v>24</v>
      </c>
      <c r="L164" s="222"/>
      <c r="M164" s="222"/>
      <c r="N164" s="222">
        <f>ROUND(L164*K164,3)</f>
        <v>0</v>
      </c>
      <c r="O164" s="222"/>
      <c r="P164" s="222"/>
      <c r="Q164" s="222"/>
      <c r="R164" s="139"/>
      <c r="T164" s="140" t="s">
        <v>5</v>
      </c>
      <c r="U164" s="42" t="s">
        <v>39</v>
      </c>
      <c r="V164" s="141">
        <v>0.3</v>
      </c>
      <c r="W164" s="141">
        <f>V164*K164</f>
        <v>7.1999999999999993</v>
      </c>
      <c r="X164" s="141">
        <v>8.0000000000000007E-5</v>
      </c>
      <c r="Y164" s="141">
        <f>X164*K164</f>
        <v>1.9200000000000003E-3</v>
      </c>
      <c r="Z164" s="141">
        <v>0</v>
      </c>
      <c r="AA164" s="142">
        <f>Z164*K164</f>
        <v>0</v>
      </c>
      <c r="AR164" s="20" t="s">
        <v>142</v>
      </c>
      <c r="AT164" s="20" t="s">
        <v>138</v>
      </c>
      <c r="AU164" s="20" t="s">
        <v>143</v>
      </c>
      <c r="AY164" s="20" t="s">
        <v>136</v>
      </c>
      <c r="BE164" s="143">
        <f>IF(U164="základná",N164,0)</f>
        <v>0</v>
      </c>
      <c r="BF164" s="143">
        <f>IF(U164="znížená",N164,0)</f>
        <v>0</v>
      </c>
      <c r="BG164" s="143">
        <f>IF(U164="zákl. prenesená",N164,0)</f>
        <v>0</v>
      </c>
      <c r="BH164" s="143">
        <f>IF(U164="zníž. prenesená",N164,0)</f>
        <v>0</v>
      </c>
      <c r="BI164" s="143">
        <f>IF(U164="nulová",N164,0)</f>
        <v>0</v>
      </c>
      <c r="BJ164" s="20" t="s">
        <v>143</v>
      </c>
      <c r="BK164" s="144">
        <f>ROUND(L164*K164,3)</f>
        <v>0</v>
      </c>
      <c r="BL164" s="20" t="s">
        <v>142</v>
      </c>
      <c r="BM164" s="20" t="s">
        <v>202</v>
      </c>
    </row>
    <row r="165" spans="2:65" s="10" customFormat="1" ht="16.5" customHeight="1">
      <c r="B165" s="145"/>
      <c r="C165" s="146"/>
      <c r="D165" s="146"/>
      <c r="E165" s="147" t="s">
        <v>5</v>
      </c>
      <c r="F165" s="229" t="s">
        <v>203</v>
      </c>
      <c r="G165" s="230"/>
      <c r="H165" s="230"/>
      <c r="I165" s="230"/>
      <c r="J165" s="146"/>
      <c r="K165" s="148">
        <v>24</v>
      </c>
      <c r="L165" s="146"/>
      <c r="M165" s="146"/>
      <c r="N165" s="146"/>
      <c r="O165" s="146"/>
      <c r="P165" s="146"/>
      <c r="Q165" s="146"/>
      <c r="R165" s="149"/>
      <c r="T165" s="150"/>
      <c r="U165" s="146"/>
      <c r="V165" s="146"/>
      <c r="W165" s="146"/>
      <c r="X165" s="146"/>
      <c r="Y165" s="146"/>
      <c r="Z165" s="146"/>
      <c r="AA165" s="151"/>
      <c r="AT165" s="152" t="s">
        <v>145</v>
      </c>
      <c r="AU165" s="152" t="s">
        <v>143</v>
      </c>
      <c r="AV165" s="10" t="s">
        <v>143</v>
      </c>
      <c r="AW165" s="10" t="s">
        <v>29</v>
      </c>
      <c r="AX165" s="10" t="s">
        <v>77</v>
      </c>
      <c r="AY165" s="152" t="s">
        <v>136</v>
      </c>
    </row>
    <row r="166" spans="2:65" s="1" customFormat="1" ht="38.25" customHeight="1">
      <c r="B166" s="134"/>
      <c r="C166" s="135" t="s">
        <v>204</v>
      </c>
      <c r="D166" s="135" t="s">
        <v>138</v>
      </c>
      <c r="E166" s="136" t="s">
        <v>205</v>
      </c>
      <c r="F166" s="221" t="s">
        <v>206</v>
      </c>
      <c r="G166" s="221"/>
      <c r="H166" s="221"/>
      <c r="I166" s="221"/>
      <c r="J166" s="137" t="s">
        <v>160</v>
      </c>
      <c r="K166" s="138">
        <v>8.2200000000000006</v>
      </c>
      <c r="L166" s="222"/>
      <c r="M166" s="222"/>
      <c r="N166" s="222">
        <f>ROUND(L166*K166,3)</f>
        <v>0</v>
      </c>
      <c r="O166" s="222"/>
      <c r="P166" s="222"/>
      <c r="Q166" s="222"/>
      <c r="R166" s="139"/>
      <c r="T166" s="140" t="s">
        <v>5</v>
      </c>
      <c r="U166" s="42" t="s">
        <v>39</v>
      </c>
      <c r="V166" s="141">
        <v>0.42399999999999999</v>
      </c>
      <c r="W166" s="141">
        <f>V166*K166</f>
        <v>3.4852800000000004</v>
      </c>
      <c r="X166" s="141">
        <v>7.1120000000000003E-2</v>
      </c>
      <c r="Y166" s="141">
        <f>X166*K166</f>
        <v>0.58460640000000008</v>
      </c>
      <c r="Z166" s="141">
        <v>0</v>
      </c>
      <c r="AA166" s="142">
        <f>Z166*K166</f>
        <v>0</v>
      </c>
      <c r="AR166" s="20" t="s">
        <v>142</v>
      </c>
      <c r="AT166" s="20" t="s">
        <v>138</v>
      </c>
      <c r="AU166" s="20" t="s">
        <v>143</v>
      </c>
      <c r="AY166" s="20" t="s">
        <v>136</v>
      </c>
      <c r="BE166" s="143">
        <f>IF(U166="základná",N166,0)</f>
        <v>0</v>
      </c>
      <c r="BF166" s="143">
        <f>IF(U166="znížená",N166,0)</f>
        <v>0</v>
      </c>
      <c r="BG166" s="143">
        <f>IF(U166="zákl. prenesená",N166,0)</f>
        <v>0</v>
      </c>
      <c r="BH166" s="143">
        <f>IF(U166="zníž. prenesená",N166,0)</f>
        <v>0</v>
      </c>
      <c r="BI166" s="143">
        <f>IF(U166="nulová",N166,0)</f>
        <v>0</v>
      </c>
      <c r="BJ166" s="20" t="s">
        <v>143</v>
      </c>
      <c r="BK166" s="144">
        <f>ROUND(L166*K166,3)</f>
        <v>0</v>
      </c>
      <c r="BL166" s="20" t="s">
        <v>142</v>
      </c>
      <c r="BM166" s="20" t="s">
        <v>207</v>
      </c>
    </row>
    <row r="167" spans="2:65" s="10" customFormat="1" ht="16.5" customHeight="1">
      <c r="B167" s="145"/>
      <c r="C167" s="146"/>
      <c r="D167" s="146"/>
      <c r="E167" s="147" t="s">
        <v>5</v>
      </c>
      <c r="F167" s="229" t="s">
        <v>208</v>
      </c>
      <c r="G167" s="230"/>
      <c r="H167" s="230"/>
      <c r="I167" s="230"/>
      <c r="J167" s="146"/>
      <c r="K167" s="148">
        <v>8.2200000000000006</v>
      </c>
      <c r="L167" s="146"/>
      <c r="M167" s="146"/>
      <c r="N167" s="146"/>
      <c r="O167" s="146"/>
      <c r="P167" s="146"/>
      <c r="Q167" s="146"/>
      <c r="R167" s="149"/>
      <c r="T167" s="150"/>
      <c r="U167" s="146"/>
      <c r="V167" s="146"/>
      <c r="W167" s="146"/>
      <c r="X167" s="146"/>
      <c r="Y167" s="146"/>
      <c r="Z167" s="146"/>
      <c r="AA167" s="151"/>
      <c r="AT167" s="152" t="s">
        <v>145</v>
      </c>
      <c r="AU167" s="152" t="s">
        <v>143</v>
      </c>
      <c r="AV167" s="10" t="s">
        <v>143</v>
      </c>
      <c r="AW167" s="10" t="s">
        <v>29</v>
      </c>
      <c r="AX167" s="10" t="s">
        <v>72</v>
      </c>
      <c r="AY167" s="152" t="s">
        <v>136</v>
      </c>
    </row>
    <row r="168" spans="2:65" s="11" customFormat="1" ht="16.5" customHeight="1">
      <c r="B168" s="153"/>
      <c r="C168" s="154"/>
      <c r="D168" s="154"/>
      <c r="E168" s="155" t="s">
        <v>5</v>
      </c>
      <c r="F168" s="233" t="s">
        <v>147</v>
      </c>
      <c r="G168" s="234"/>
      <c r="H168" s="234"/>
      <c r="I168" s="234"/>
      <c r="J168" s="154"/>
      <c r="K168" s="156">
        <v>8.2200000000000006</v>
      </c>
      <c r="L168" s="154"/>
      <c r="M168" s="154"/>
      <c r="N168" s="154"/>
      <c r="O168" s="154"/>
      <c r="P168" s="154"/>
      <c r="Q168" s="154"/>
      <c r="R168" s="157"/>
      <c r="T168" s="158"/>
      <c r="U168" s="154"/>
      <c r="V168" s="154"/>
      <c r="W168" s="154"/>
      <c r="X168" s="154"/>
      <c r="Y168" s="154"/>
      <c r="Z168" s="154"/>
      <c r="AA168" s="159"/>
      <c r="AT168" s="160" t="s">
        <v>145</v>
      </c>
      <c r="AU168" s="160" t="s">
        <v>143</v>
      </c>
      <c r="AV168" s="11" t="s">
        <v>142</v>
      </c>
      <c r="AW168" s="11" t="s">
        <v>29</v>
      </c>
      <c r="AX168" s="11" t="s">
        <v>77</v>
      </c>
      <c r="AY168" s="160" t="s">
        <v>136</v>
      </c>
    </row>
    <row r="169" spans="2:65" s="1" customFormat="1" ht="38.25" customHeight="1">
      <c r="B169" s="134"/>
      <c r="C169" s="135" t="s">
        <v>209</v>
      </c>
      <c r="D169" s="135" t="s">
        <v>138</v>
      </c>
      <c r="E169" s="136" t="s">
        <v>210</v>
      </c>
      <c r="F169" s="221" t="s">
        <v>211</v>
      </c>
      <c r="G169" s="221"/>
      <c r="H169" s="221"/>
      <c r="I169" s="221"/>
      <c r="J169" s="137" t="s">
        <v>160</v>
      </c>
      <c r="K169" s="138">
        <v>11.298</v>
      </c>
      <c r="L169" s="222"/>
      <c r="M169" s="222"/>
      <c r="N169" s="222">
        <f>ROUND(L169*K169,3)</f>
        <v>0</v>
      </c>
      <c r="O169" s="222"/>
      <c r="P169" s="222"/>
      <c r="Q169" s="222"/>
      <c r="R169" s="139"/>
      <c r="T169" s="140" t="s">
        <v>5</v>
      </c>
      <c r="U169" s="42" t="s">
        <v>39</v>
      </c>
      <c r="V169" s="141">
        <v>0.433</v>
      </c>
      <c r="W169" s="141">
        <f>V169*K169</f>
        <v>4.8920339999999998</v>
      </c>
      <c r="X169" s="141">
        <v>8.8819999999999996E-2</v>
      </c>
      <c r="Y169" s="141">
        <f>X169*K169</f>
        <v>1.00348836</v>
      </c>
      <c r="Z169" s="141">
        <v>0</v>
      </c>
      <c r="AA169" s="142">
        <f>Z169*K169</f>
        <v>0</v>
      </c>
      <c r="AR169" s="20" t="s">
        <v>142</v>
      </c>
      <c r="AT169" s="20" t="s">
        <v>138</v>
      </c>
      <c r="AU169" s="20" t="s">
        <v>143</v>
      </c>
      <c r="AY169" s="20" t="s">
        <v>136</v>
      </c>
      <c r="BE169" s="143">
        <f>IF(U169="základná",N169,0)</f>
        <v>0</v>
      </c>
      <c r="BF169" s="143">
        <f>IF(U169="znížená",N169,0)</f>
        <v>0</v>
      </c>
      <c r="BG169" s="143">
        <f>IF(U169="zákl. prenesená",N169,0)</f>
        <v>0</v>
      </c>
      <c r="BH169" s="143">
        <f>IF(U169="zníž. prenesená",N169,0)</f>
        <v>0</v>
      </c>
      <c r="BI169" s="143">
        <f>IF(U169="nulová",N169,0)</f>
        <v>0</v>
      </c>
      <c r="BJ169" s="20" t="s">
        <v>143</v>
      </c>
      <c r="BK169" s="144">
        <f>ROUND(L169*K169,3)</f>
        <v>0</v>
      </c>
      <c r="BL169" s="20" t="s">
        <v>142</v>
      </c>
      <c r="BM169" s="20" t="s">
        <v>212</v>
      </c>
    </row>
    <row r="170" spans="2:65" s="10" customFormat="1" ht="16.5" customHeight="1">
      <c r="B170" s="145"/>
      <c r="C170" s="146"/>
      <c r="D170" s="146"/>
      <c r="E170" s="147" t="s">
        <v>5</v>
      </c>
      <c r="F170" s="229" t="s">
        <v>213</v>
      </c>
      <c r="G170" s="230"/>
      <c r="H170" s="230"/>
      <c r="I170" s="230"/>
      <c r="J170" s="146"/>
      <c r="K170" s="148">
        <v>11.298</v>
      </c>
      <c r="L170" s="146"/>
      <c r="M170" s="146"/>
      <c r="N170" s="146"/>
      <c r="O170" s="146"/>
      <c r="P170" s="146"/>
      <c r="Q170" s="146"/>
      <c r="R170" s="149"/>
      <c r="T170" s="150"/>
      <c r="U170" s="146"/>
      <c r="V170" s="146"/>
      <c r="W170" s="146"/>
      <c r="X170" s="146"/>
      <c r="Y170" s="146"/>
      <c r="Z170" s="146"/>
      <c r="AA170" s="151"/>
      <c r="AT170" s="152" t="s">
        <v>145</v>
      </c>
      <c r="AU170" s="152" t="s">
        <v>143</v>
      </c>
      <c r="AV170" s="10" t="s">
        <v>143</v>
      </c>
      <c r="AW170" s="10" t="s">
        <v>29</v>
      </c>
      <c r="AX170" s="10" t="s">
        <v>77</v>
      </c>
      <c r="AY170" s="152" t="s">
        <v>136</v>
      </c>
    </row>
    <row r="171" spans="2:65" s="1" customFormat="1" ht="38.25" customHeight="1">
      <c r="B171" s="134"/>
      <c r="C171" s="135" t="s">
        <v>214</v>
      </c>
      <c r="D171" s="135" t="s">
        <v>138</v>
      </c>
      <c r="E171" s="136" t="s">
        <v>215</v>
      </c>
      <c r="F171" s="221" t="s">
        <v>216</v>
      </c>
      <c r="G171" s="221"/>
      <c r="H171" s="221"/>
      <c r="I171" s="221"/>
      <c r="J171" s="137" t="s">
        <v>160</v>
      </c>
      <c r="K171" s="138">
        <v>11.7</v>
      </c>
      <c r="L171" s="222"/>
      <c r="M171" s="222"/>
      <c r="N171" s="222">
        <f>ROUND(L171*K171,3)</f>
        <v>0</v>
      </c>
      <c r="O171" s="222"/>
      <c r="P171" s="222"/>
      <c r="Q171" s="222"/>
      <c r="R171" s="139"/>
      <c r="T171" s="140" t="s">
        <v>5</v>
      </c>
      <c r="U171" s="42" t="s">
        <v>39</v>
      </c>
      <c r="V171" s="141">
        <v>0.44090000000000001</v>
      </c>
      <c r="W171" s="141">
        <f>V171*K171</f>
        <v>5.1585299999999998</v>
      </c>
      <c r="X171" s="141">
        <v>0.10647</v>
      </c>
      <c r="Y171" s="141">
        <f>X171*K171</f>
        <v>1.2456989999999999</v>
      </c>
      <c r="Z171" s="141">
        <v>0</v>
      </c>
      <c r="AA171" s="142">
        <f>Z171*K171</f>
        <v>0</v>
      </c>
      <c r="AR171" s="20" t="s">
        <v>142</v>
      </c>
      <c r="AT171" s="20" t="s">
        <v>138</v>
      </c>
      <c r="AU171" s="20" t="s">
        <v>143</v>
      </c>
      <c r="AY171" s="20" t="s">
        <v>136</v>
      </c>
      <c r="BE171" s="143">
        <f>IF(U171="základná",N171,0)</f>
        <v>0</v>
      </c>
      <c r="BF171" s="143">
        <f>IF(U171="znížená",N171,0)</f>
        <v>0</v>
      </c>
      <c r="BG171" s="143">
        <f>IF(U171="zákl. prenesená",N171,0)</f>
        <v>0</v>
      </c>
      <c r="BH171" s="143">
        <f>IF(U171="zníž. prenesená",N171,0)</f>
        <v>0</v>
      </c>
      <c r="BI171" s="143">
        <f>IF(U171="nulová",N171,0)</f>
        <v>0</v>
      </c>
      <c r="BJ171" s="20" t="s">
        <v>143</v>
      </c>
      <c r="BK171" s="144">
        <f>ROUND(L171*K171,3)</f>
        <v>0</v>
      </c>
      <c r="BL171" s="20" t="s">
        <v>142</v>
      </c>
      <c r="BM171" s="20" t="s">
        <v>217</v>
      </c>
    </row>
    <row r="172" spans="2:65" s="10" customFormat="1" ht="16.5" customHeight="1">
      <c r="B172" s="145"/>
      <c r="C172" s="146"/>
      <c r="D172" s="146"/>
      <c r="E172" s="147" t="s">
        <v>5</v>
      </c>
      <c r="F172" s="229" t="s">
        <v>218</v>
      </c>
      <c r="G172" s="230"/>
      <c r="H172" s="230"/>
      <c r="I172" s="230"/>
      <c r="J172" s="146"/>
      <c r="K172" s="148">
        <v>11.7</v>
      </c>
      <c r="L172" s="146"/>
      <c r="M172" s="146"/>
      <c r="N172" s="146"/>
      <c r="O172" s="146"/>
      <c r="P172" s="146"/>
      <c r="Q172" s="146"/>
      <c r="R172" s="149"/>
      <c r="T172" s="150"/>
      <c r="U172" s="146"/>
      <c r="V172" s="146"/>
      <c r="W172" s="146"/>
      <c r="X172" s="146"/>
      <c r="Y172" s="146"/>
      <c r="Z172" s="146"/>
      <c r="AA172" s="151"/>
      <c r="AT172" s="152" t="s">
        <v>145</v>
      </c>
      <c r="AU172" s="152" t="s">
        <v>143</v>
      </c>
      <c r="AV172" s="10" t="s">
        <v>143</v>
      </c>
      <c r="AW172" s="10" t="s">
        <v>29</v>
      </c>
      <c r="AX172" s="10" t="s">
        <v>77</v>
      </c>
      <c r="AY172" s="152" t="s">
        <v>136</v>
      </c>
    </row>
    <row r="173" spans="2:65" s="9" customFormat="1" ht="29.85" customHeight="1">
      <c r="B173" s="123"/>
      <c r="C173" s="124"/>
      <c r="D173" s="133" t="s">
        <v>100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227">
        <f>BK173</f>
        <v>0</v>
      </c>
      <c r="O173" s="228"/>
      <c r="P173" s="228"/>
      <c r="Q173" s="228"/>
      <c r="R173" s="126"/>
      <c r="T173" s="127"/>
      <c r="U173" s="124"/>
      <c r="V173" s="124"/>
      <c r="W173" s="128">
        <f>SUM(W174:W200)</f>
        <v>196.26417609999999</v>
      </c>
      <c r="X173" s="124"/>
      <c r="Y173" s="128">
        <f>SUM(Y174:Y200)</f>
        <v>33.27387354999999</v>
      </c>
      <c r="Z173" s="124"/>
      <c r="AA173" s="129">
        <f>SUM(AA174:AA200)</f>
        <v>0</v>
      </c>
      <c r="AR173" s="130" t="s">
        <v>77</v>
      </c>
      <c r="AT173" s="131" t="s">
        <v>71</v>
      </c>
      <c r="AU173" s="131" t="s">
        <v>77</v>
      </c>
      <c r="AY173" s="130" t="s">
        <v>136</v>
      </c>
      <c r="BK173" s="132">
        <f>SUM(BK174:BK200)</f>
        <v>0</v>
      </c>
    </row>
    <row r="174" spans="2:65" s="1" customFormat="1" ht="51" customHeight="1">
      <c r="B174" s="134"/>
      <c r="C174" s="135" t="s">
        <v>219</v>
      </c>
      <c r="D174" s="135" t="s">
        <v>138</v>
      </c>
      <c r="E174" s="136" t="s">
        <v>220</v>
      </c>
      <c r="F174" s="221" t="s">
        <v>221</v>
      </c>
      <c r="G174" s="221"/>
      <c r="H174" s="221"/>
      <c r="I174" s="221"/>
      <c r="J174" s="137" t="s">
        <v>160</v>
      </c>
      <c r="K174" s="138">
        <v>76</v>
      </c>
      <c r="L174" s="222"/>
      <c r="M174" s="222"/>
      <c r="N174" s="222">
        <f>ROUND(L174*K174,3)</f>
        <v>0</v>
      </c>
      <c r="O174" s="222"/>
      <c r="P174" s="222"/>
      <c r="Q174" s="222"/>
      <c r="R174" s="139"/>
      <c r="T174" s="140" t="s">
        <v>5</v>
      </c>
      <c r="U174" s="42" t="s">
        <v>39</v>
      </c>
      <c r="V174" s="141">
        <v>0.50244999999999995</v>
      </c>
      <c r="W174" s="141">
        <f>V174*K174</f>
        <v>38.186199999999999</v>
      </c>
      <c r="X174" s="141">
        <v>3.0530000000000002E-2</v>
      </c>
      <c r="Y174" s="141">
        <f>X174*K174</f>
        <v>2.3202800000000003</v>
      </c>
      <c r="Z174" s="141">
        <v>0</v>
      </c>
      <c r="AA174" s="142">
        <f>Z174*K174</f>
        <v>0</v>
      </c>
      <c r="AR174" s="20" t="s">
        <v>142</v>
      </c>
      <c r="AT174" s="20" t="s">
        <v>138</v>
      </c>
      <c r="AU174" s="20" t="s">
        <v>143</v>
      </c>
      <c r="AY174" s="20" t="s">
        <v>136</v>
      </c>
      <c r="BE174" s="143">
        <f>IF(U174="základná",N174,0)</f>
        <v>0</v>
      </c>
      <c r="BF174" s="143">
        <f>IF(U174="znížená",N174,0)</f>
        <v>0</v>
      </c>
      <c r="BG174" s="143">
        <f>IF(U174="zákl. prenesená",N174,0)</f>
        <v>0</v>
      </c>
      <c r="BH174" s="143">
        <f>IF(U174="zníž. prenesená",N174,0)</f>
        <v>0</v>
      </c>
      <c r="BI174" s="143">
        <f>IF(U174="nulová",N174,0)</f>
        <v>0</v>
      </c>
      <c r="BJ174" s="20" t="s">
        <v>143</v>
      </c>
      <c r="BK174" s="144">
        <f>ROUND(L174*K174,3)</f>
        <v>0</v>
      </c>
      <c r="BL174" s="20" t="s">
        <v>142</v>
      </c>
      <c r="BM174" s="20" t="s">
        <v>222</v>
      </c>
    </row>
    <row r="175" spans="2:65" s="1" customFormat="1" ht="38.25" customHeight="1">
      <c r="B175" s="134"/>
      <c r="C175" s="135" t="s">
        <v>223</v>
      </c>
      <c r="D175" s="135" t="s">
        <v>138</v>
      </c>
      <c r="E175" s="136" t="s">
        <v>224</v>
      </c>
      <c r="F175" s="221" t="s">
        <v>225</v>
      </c>
      <c r="G175" s="221"/>
      <c r="H175" s="221"/>
      <c r="I175" s="221"/>
      <c r="J175" s="137" t="s">
        <v>160</v>
      </c>
      <c r="K175" s="138">
        <v>40.200000000000003</v>
      </c>
      <c r="L175" s="222"/>
      <c r="M175" s="222"/>
      <c r="N175" s="222">
        <f>ROUND(L175*K175,3)</f>
        <v>0</v>
      </c>
      <c r="O175" s="222"/>
      <c r="P175" s="222"/>
      <c r="Q175" s="222"/>
      <c r="R175" s="139"/>
      <c r="T175" s="140" t="s">
        <v>5</v>
      </c>
      <c r="U175" s="42" t="s">
        <v>39</v>
      </c>
      <c r="V175" s="141">
        <v>0.42799999999999999</v>
      </c>
      <c r="W175" s="141">
        <f>V175*K175</f>
        <v>17.2056</v>
      </c>
      <c r="X175" s="141">
        <v>2.785E-2</v>
      </c>
      <c r="Y175" s="141">
        <f>X175*K175</f>
        <v>1.1195700000000002</v>
      </c>
      <c r="Z175" s="141">
        <v>0</v>
      </c>
      <c r="AA175" s="142">
        <f>Z175*K175</f>
        <v>0</v>
      </c>
      <c r="AR175" s="20" t="s">
        <v>142</v>
      </c>
      <c r="AT175" s="20" t="s">
        <v>138</v>
      </c>
      <c r="AU175" s="20" t="s">
        <v>143</v>
      </c>
      <c r="AY175" s="20" t="s">
        <v>136</v>
      </c>
      <c r="BE175" s="143">
        <f>IF(U175="základná",N175,0)</f>
        <v>0</v>
      </c>
      <c r="BF175" s="143">
        <f>IF(U175="znížená",N175,0)</f>
        <v>0</v>
      </c>
      <c r="BG175" s="143">
        <f>IF(U175="zákl. prenesená",N175,0)</f>
        <v>0</v>
      </c>
      <c r="BH175" s="143">
        <f>IF(U175="zníž. prenesená",N175,0)</f>
        <v>0</v>
      </c>
      <c r="BI175" s="143">
        <f>IF(U175="nulová",N175,0)</f>
        <v>0</v>
      </c>
      <c r="BJ175" s="20" t="s">
        <v>143</v>
      </c>
      <c r="BK175" s="144">
        <f>ROUND(L175*K175,3)</f>
        <v>0</v>
      </c>
      <c r="BL175" s="20" t="s">
        <v>142</v>
      </c>
      <c r="BM175" s="20" t="s">
        <v>226</v>
      </c>
    </row>
    <row r="176" spans="2:65" s="10" customFormat="1" ht="16.5" customHeight="1">
      <c r="B176" s="145"/>
      <c r="C176" s="146"/>
      <c r="D176" s="146"/>
      <c r="E176" s="147" t="s">
        <v>5</v>
      </c>
      <c r="F176" s="229" t="s">
        <v>227</v>
      </c>
      <c r="G176" s="230"/>
      <c r="H176" s="230"/>
      <c r="I176" s="230"/>
      <c r="J176" s="146"/>
      <c r="K176" s="148">
        <v>40.200000000000003</v>
      </c>
      <c r="L176" s="146"/>
      <c r="M176" s="146"/>
      <c r="N176" s="146"/>
      <c r="O176" s="146"/>
      <c r="P176" s="146"/>
      <c r="Q176" s="146"/>
      <c r="R176" s="149"/>
      <c r="T176" s="150"/>
      <c r="U176" s="146"/>
      <c r="V176" s="146"/>
      <c r="W176" s="146"/>
      <c r="X176" s="146"/>
      <c r="Y176" s="146"/>
      <c r="Z176" s="146"/>
      <c r="AA176" s="151"/>
      <c r="AT176" s="152" t="s">
        <v>145</v>
      </c>
      <c r="AU176" s="152" t="s">
        <v>143</v>
      </c>
      <c r="AV176" s="10" t="s">
        <v>143</v>
      </c>
      <c r="AW176" s="10" t="s">
        <v>29</v>
      </c>
      <c r="AX176" s="10" t="s">
        <v>72</v>
      </c>
      <c r="AY176" s="152" t="s">
        <v>136</v>
      </c>
    </row>
    <row r="177" spans="2:65" s="11" customFormat="1" ht="16.5" customHeight="1">
      <c r="B177" s="153"/>
      <c r="C177" s="154"/>
      <c r="D177" s="154"/>
      <c r="E177" s="155" t="s">
        <v>5</v>
      </c>
      <c r="F177" s="233" t="s">
        <v>147</v>
      </c>
      <c r="G177" s="234"/>
      <c r="H177" s="234"/>
      <c r="I177" s="234"/>
      <c r="J177" s="154"/>
      <c r="K177" s="156">
        <v>40.200000000000003</v>
      </c>
      <c r="L177" s="154"/>
      <c r="M177" s="154"/>
      <c r="N177" s="154"/>
      <c r="O177" s="154"/>
      <c r="P177" s="154"/>
      <c r="Q177" s="154"/>
      <c r="R177" s="157"/>
      <c r="T177" s="158"/>
      <c r="U177" s="154"/>
      <c r="V177" s="154"/>
      <c r="W177" s="154"/>
      <c r="X177" s="154"/>
      <c r="Y177" s="154"/>
      <c r="Z177" s="154"/>
      <c r="AA177" s="159"/>
      <c r="AT177" s="160" t="s">
        <v>145</v>
      </c>
      <c r="AU177" s="160" t="s">
        <v>143</v>
      </c>
      <c r="AV177" s="11" t="s">
        <v>142</v>
      </c>
      <c r="AW177" s="11" t="s">
        <v>29</v>
      </c>
      <c r="AX177" s="11" t="s">
        <v>77</v>
      </c>
      <c r="AY177" s="160" t="s">
        <v>136</v>
      </c>
    </row>
    <row r="178" spans="2:65" s="1" customFormat="1" ht="25.5" customHeight="1">
      <c r="B178" s="134"/>
      <c r="C178" s="135" t="s">
        <v>228</v>
      </c>
      <c r="D178" s="135" t="s">
        <v>138</v>
      </c>
      <c r="E178" s="136" t="s">
        <v>229</v>
      </c>
      <c r="F178" s="221" t="s">
        <v>230</v>
      </c>
      <c r="G178" s="221"/>
      <c r="H178" s="221"/>
      <c r="I178" s="221"/>
      <c r="J178" s="137" t="s">
        <v>160</v>
      </c>
      <c r="K178" s="138">
        <v>110.315</v>
      </c>
      <c r="L178" s="222"/>
      <c r="M178" s="222"/>
      <c r="N178" s="222">
        <f>ROUND(L178*K178,3)</f>
        <v>0</v>
      </c>
      <c r="O178" s="222"/>
      <c r="P178" s="222"/>
      <c r="Q178" s="222"/>
      <c r="R178" s="139"/>
      <c r="T178" s="140" t="s">
        <v>5</v>
      </c>
      <c r="U178" s="42" t="s">
        <v>39</v>
      </c>
      <c r="V178" s="141">
        <v>0.31900000000000001</v>
      </c>
      <c r="W178" s="141">
        <f>V178*K178</f>
        <v>35.190485000000002</v>
      </c>
      <c r="X178" s="141">
        <v>1.55E-2</v>
      </c>
      <c r="Y178" s="141">
        <f>X178*K178</f>
        <v>1.7098825</v>
      </c>
      <c r="Z178" s="141">
        <v>0</v>
      </c>
      <c r="AA178" s="142">
        <f>Z178*K178</f>
        <v>0</v>
      </c>
      <c r="AR178" s="20" t="s">
        <v>142</v>
      </c>
      <c r="AT178" s="20" t="s">
        <v>138</v>
      </c>
      <c r="AU178" s="20" t="s">
        <v>143</v>
      </c>
      <c r="AY178" s="20" t="s">
        <v>136</v>
      </c>
      <c r="BE178" s="143">
        <f>IF(U178="základná",N178,0)</f>
        <v>0</v>
      </c>
      <c r="BF178" s="143">
        <f>IF(U178="znížená",N178,0)</f>
        <v>0</v>
      </c>
      <c r="BG178" s="143">
        <f>IF(U178="zákl. prenesená",N178,0)</f>
        <v>0</v>
      </c>
      <c r="BH178" s="143">
        <f>IF(U178="zníž. prenesená",N178,0)</f>
        <v>0</v>
      </c>
      <c r="BI178" s="143">
        <f>IF(U178="nulová",N178,0)</f>
        <v>0</v>
      </c>
      <c r="BJ178" s="20" t="s">
        <v>143</v>
      </c>
      <c r="BK178" s="144">
        <f>ROUND(L178*K178,3)</f>
        <v>0</v>
      </c>
      <c r="BL178" s="20" t="s">
        <v>142</v>
      </c>
      <c r="BM178" s="20" t="s">
        <v>231</v>
      </c>
    </row>
    <row r="179" spans="2:65" s="10" customFormat="1" ht="16.5" customHeight="1">
      <c r="B179" s="145"/>
      <c r="C179" s="146"/>
      <c r="D179" s="146"/>
      <c r="E179" s="147" t="s">
        <v>5</v>
      </c>
      <c r="F179" s="229" t="s">
        <v>232</v>
      </c>
      <c r="G179" s="230"/>
      <c r="H179" s="230"/>
      <c r="I179" s="230"/>
      <c r="J179" s="146"/>
      <c r="K179" s="148">
        <v>27.4</v>
      </c>
      <c r="L179" s="146"/>
      <c r="M179" s="146"/>
      <c r="N179" s="146"/>
      <c r="O179" s="146"/>
      <c r="P179" s="146"/>
      <c r="Q179" s="146"/>
      <c r="R179" s="149"/>
      <c r="T179" s="150"/>
      <c r="U179" s="146"/>
      <c r="V179" s="146"/>
      <c r="W179" s="146"/>
      <c r="X179" s="146"/>
      <c r="Y179" s="146"/>
      <c r="Z179" s="146"/>
      <c r="AA179" s="151"/>
      <c r="AT179" s="152" t="s">
        <v>145</v>
      </c>
      <c r="AU179" s="152" t="s">
        <v>143</v>
      </c>
      <c r="AV179" s="10" t="s">
        <v>143</v>
      </c>
      <c r="AW179" s="10" t="s">
        <v>29</v>
      </c>
      <c r="AX179" s="10" t="s">
        <v>72</v>
      </c>
      <c r="AY179" s="152" t="s">
        <v>136</v>
      </c>
    </row>
    <row r="180" spans="2:65" s="10" customFormat="1" ht="16.5" customHeight="1">
      <c r="B180" s="145"/>
      <c r="C180" s="146"/>
      <c r="D180" s="146"/>
      <c r="E180" s="147" t="s">
        <v>5</v>
      </c>
      <c r="F180" s="231" t="s">
        <v>233</v>
      </c>
      <c r="G180" s="232"/>
      <c r="H180" s="232"/>
      <c r="I180" s="232"/>
      <c r="J180" s="146"/>
      <c r="K180" s="148">
        <v>17.215</v>
      </c>
      <c r="L180" s="146"/>
      <c r="M180" s="146"/>
      <c r="N180" s="146"/>
      <c r="O180" s="146"/>
      <c r="P180" s="146"/>
      <c r="Q180" s="146"/>
      <c r="R180" s="149"/>
      <c r="T180" s="150"/>
      <c r="U180" s="146"/>
      <c r="V180" s="146"/>
      <c r="W180" s="146"/>
      <c r="X180" s="146"/>
      <c r="Y180" s="146"/>
      <c r="Z180" s="146"/>
      <c r="AA180" s="151"/>
      <c r="AT180" s="152" t="s">
        <v>145</v>
      </c>
      <c r="AU180" s="152" t="s">
        <v>143</v>
      </c>
      <c r="AV180" s="10" t="s">
        <v>143</v>
      </c>
      <c r="AW180" s="10" t="s">
        <v>29</v>
      </c>
      <c r="AX180" s="10" t="s">
        <v>72</v>
      </c>
      <c r="AY180" s="152" t="s">
        <v>136</v>
      </c>
    </row>
    <row r="181" spans="2:65" s="10" customFormat="1" ht="16.5" customHeight="1">
      <c r="B181" s="145"/>
      <c r="C181" s="146"/>
      <c r="D181" s="146"/>
      <c r="E181" s="147" t="s">
        <v>5</v>
      </c>
      <c r="F181" s="231" t="s">
        <v>234</v>
      </c>
      <c r="G181" s="232"/>
      <c r="H181" s="232"/>
      <c r="I181" s="232"/>
      <c r="J181" s="146"/>
      <c r="K181" s="148">
        <v>46.8</v>
      </c>
      <c r="L181" s="146"/>
      <c r="M181" s="146"/>
      <c r="N181" s="146"/>
      <c r="O181" s="146"/>
      <c r="P181" s="146"/>
      <c r="Q181" s="146"/>
      <c r="R181" s="149"/>
      <c r="T181" s="150"/>
      <c r="U181" s="146"/>
      <c r="V181" s="146"/>
      <c r="W181" s="146"/>
      <c r="X181" s="146"/>
      <c r="Y181" s="146"/>
      <c r="Z181" s="146"/>
      <c r="AA181" s="151"/>
      <c r="AT181" s="152" t="s">
        <v>145</v>
      </c>
      <c r="AU181" s="152" t="s">
        <v>143</v>
      </c>
      <c r="AV181" s="10" t="s">
        <v>143</v>
      </c>
      <c r="AW181" s="10" t="s">
        <v>29</v>
      </c>
      <c r="AX181" s="10" t="s">
        <v>72</v>
      </c>
      <c r="AY181" s="152" t="s">
        <v>136</v>
      </c>
    </row>
    <row r="182" spans="2:65" s="10" customFormat="1" ht="16.5" customHeight="1">
      <c r="B182" s="145"/>
      <c r="C182" s="146"/>
      <c r="D182" s="146"/>
      <c r="E182" s="147" t="s">
        <v>5</v>
      </c>
      <c r="F182" s="231" t="s">
        <v>235</v>
      </c>
      <c r="G182" s="232"/>
      <c r="H182" s="232"/>
      <c r="I182" s="232"/>
      <c r="J182" s="146"/>
      <c r="K182" s="148">
        <v>18.899999999999999</v>
      </c>
      <c r="L182" s="146"/>
      <c r="M182" s="146"/>
      <c r="N182" s="146"/>
      <c r="O182" s="146"/>
      <c r="P182" s="146"/>
      <c r="Q182" s="146"/>
      <c r="R182" s="149"/>
      <c r="T182" s="150"/>
      <c r="U182" s="146"/>
      <c r="V182" s="146"/>
      <c r="W182" s="146"/>
      <c r="X182" s="146"/>
      <c r="Y182" s="146"/>
      <c r="Z182" s="146"/>
      <c r="AA182" s="151"/>
      <c r="AT182" s="152" t="s">
        <v>145</v>
      </c>
      <c r="AU182" s="152" t="s">
        <v>143</v>
      </c>
      <c r="AV182" s="10" t="s">
        <v>143</v>
      </c>
      <c r="AW182" s="10" t="s">
        <v>29</v>
      </c>
      <c r="AX182" s="10" t="s">
        <v>72</v>
      </c>
      <c r="AY182" s="152" t="s">
        <v>136</v>
      </c>
    </row>
    <row r="183" spans="2:65" s="10" customFormat="1" ht="16.5" customHeight="1">
      <c r="B183" s="145"/>
      <c r="C183" s="146"/>
      <c r="D183" s="146"/>
      <c r="E183" s="147" t="s">
        <v>5</v>
      </c>
      <c r="F183" s="231" t="s">
        <v>5</v>
      </c>
      <c r="G183" s="232"/>
      <c r="H183" s="232"/>
      <c r="I183" s="232"/>
      <c r="J183" s="146"/>
      <c r="K183" s="148">
        <v>0</v>
      </c>
      <c r="L183" s="146"/>
      <c r="M183" s="146"/>
      <c r="N183" s="146"/>
      <c r="O183" s="146"/>
      <c r="P183" s="146"/>
      <c r="Q183" s="146"/>
      <c r="R183" s="149"/>
      <c r="T183" s="150"/>
      <c r="U183" s="146"/>
      <c r="V183" s="146"/>
      <c r="W183" s="146"/>
      <c r="X183" s="146"/>
      <c r="Y183" s="146"/>
      <c r="Z183" s="146"/>
      <c r="AA183" s="151"/>
      <c r="AT183" s="152" t="s">
        <v>145</v>
      </c>
      <c r="AU183" s="152" t="s">
        <v>143</v>
      </c>
      <c r="AV183" s="10" t="s">
        <v>143</v>
      </c>
      <c r="AW183" s="10" t="s">
        <v>29</v>
      </c>
      <c r="AX183" s="10" t="s">
        <v>72</v>
      </c>
      <c r="AY183" s="152" t="s">
        <v>136</v>
      </c>
    </row>
    <row r="184" spans="2:65" s="11" customFormat="1" ht="16.5" customHeight="1">
      <c r="B184" s="153"/>
      <c r="C184" s="154"/>
      <c r="D184" s="154"/>
      <c r="E184" s="155" t="s">
        <v>5</v>
      </c>
      <c r="F184" s="233" t="s">
        <v>147</v>
      </c>
      <c r="G184" s="234"/>
      <c r="H184" s="234"/>
      <c r="I184" s="234"/>
      <c r="J184" s="154"/>
      <c r="K184" s="156">
        <v>110.315</v>
      </c>
      <c r="L184" s="154"/>
      <c r="M184" s="154"/>
      <c r="N184" s="154"/>
      <c r="O184" s="154"/>
      <c r="P184" s="154"/>
      <c r="Q184" s="154"/>
      <c r="R184" s="157"/>
      <c r="T184" s="158"/>
      <c r="U184" s="154"/>
      <c r="V184" s="154"/>
      <c r="W184" s="154"/>
      <c r="X184" s="154"/>
      <c r="Y184" s="154"/>
      <c r="Z184" s="154"/>
      <c r="AA184" s="159"/>
      <c r="AT184" s="160" t="s">
        <v>145</v>
      </c>
      <c r="AU184" s="160" t="s">
        <v>143</v>
      </c>
      <c r="AV184" s="11" t="s">
        <v>142</v>
      </c>
      <c r="AW184" s="11" t="s">
        <v>29</v>
      </c>
      <c r="AX184" s="11" t="s">
        <v>77</v>
      </c>
      <c r="AY184" s="160" t="s">
        <v>136</v>
      </c>
    </row>
    <row r="185" spans="2:65" s="1" customFormat="1" ht="25.5" customHeight="1">
      <c r="B185" s="134"/>
      <c r="C185" s="135" t="s">
        <v>236</v>
      </c>
      <c r="D185" s="135" t="s">
        <v>138</v>
      </c>
      <c r="E185" s="136" t="s">
        <v>237</v>
      </c>
      <c r="F185" s="221" t="s">
        <v>238</v>
      </c>
      <c r="G185" s="221"/>
      <c r="H185" s="221"/>
      <c r="I185" s="221"/>
      <c r="J185" s="137" t="s">
        <v>160</v>
      </c>
      <c r="K185" s="138">
        <v>147.51499999999999</v>
      </c>
      <c r="L185" s="222"/>
      <c r="M185" s="222"/>
      <c r="N185" s="222">
        <f>ROUND(L185*K185,3)</f>
        <v>0</v>
      </c>
      <c r="O185" s="222"/>
      <c r="P185" s="222"/>
      <c r="Q185" s="222"/>
      <c r="R185" s="139"/>
      <c r="T185" s="140" t="s">
        <v>5</v>
      </c>
      <c r="U185" s="42" t="s">
        <v>39</v>
      </c>
      <c r="V185" s="141">
        <v>0.34699999999999998</v>
      </c>
      <c r="W185" s="141">
        <f>V185*K185</f>
        <v>51.187704999999994</v>
      </c>
      <c r="X185" s="141">
        <v>6.9100000000000003E-3</v>
      </c>
      <c r="Y185" s="141">
        <f>X185*K185</f>
        <v>1.0193286500000001</v>
      </c>
      <c r="Z185" s="141">
        <v>0</v>
      </c>
      <c r="AA185" s="142">
        <f>Z185*K185</f>
        <v>0</v>
      </c>
      <c r="AR185" s="20" t="s">
        <v>142</v>
      </c>
      <c r="AT185" s="20" t="s">
        <v>138</v>
      </c>
      <c r="AU185" s="20" t="s">
        <v>143</v>
      </c>
      <c r="AY185" s="20" t="s">
        <v>136</v>
      </c>
      <c r="BE185" s="143">
        <f>IF(U185="základná",N185,0)</f>
        <v>0</v>
      </c>
      <c r="BF185" s="143">
        <f>IF(U185="znížená",N185,0)</f>
        <v>0</v>
      </c>
      <c r="BG185" s="143">
        <f>IF(U185="zákl. prenesená",N185,0)</f>
        <v>0</v>
      </c>
      <c r="BH185" s="143">
        <f>IF(U185="zníž. prenesená",N185,0)</f>
        <v>0</v>
      </c>
      <c r="BI185" s="143">
        <f>IF(U185="nulová",N185,0)</f>
        <v>0</v>
      </c>
      <c r="BJ185" s="20" t="s">
        <v>143</v>
      </c>
      <c r="BK185" s="144">
        <f>ROUND(L185*K185,3)</f>
        <v>0</v>
      </c>
      <c r="BL185" s="20" t="s">
        <v>142</v>
      </c>
      <c r="BM185" s="20" t="s">
        <v>239</v>
      </c>
    </row>
    <row r="186" spans="2:65" s="10" customFormat="1" ht="16.5" customHeight="1">
      <c r="B186" s="145"/>
      <c r="C186" s="146"/>
      <c r="D186" s="146"/>
      <c r="E186" s="147" t="s">
        <v>5</v>
      </c>
      <c r="F186" s="229" t="s">
        <v>232</v>
      </c>
      <c r="G186" s="230"/>
      <c r="H186" s="230"/>
      <c r="I186" s="230"/>
      <c r="J186" s="146"/>
      <c r="K186" s="148">
        <v>27.4</v>
      </c>
      <c r="L186" s="146"/>
      <c r="M186" s="146"/>
      <c r="N186" s="146"/>
      <c r="O186" s="146"/>
      <c r="P186" s="146"/>
      <c r="Q186" s="146"/>
      <c r="R186" s="149"/>
      <c r="T186" s="150"/>
      <c r="U186" s="146"/>
      <c r="V186" s="146"/>
      <c r="W186" s="146"/>
      <c r="X186" s="146"/>
      <c r="Y186" s="146"/>
      <c r="Z186" s="146"/>
      <c r="AA186" s="151"/>
      <c r="AT186" s="152" t="s">
        <v>145</v>
      </c>
      <c r="AU186" s="152" t="s">
        <v>143</v>
      </c>
      <c r="AV186" s="10" t="s">
        <v>143</v>
      </c>
      <c r="AW186" s="10" t="s">
        <v>29</v>
      </c>
      <c r="AX186" s="10" t="s">
        <v>72</v>
      </c>
      <c r="AY186" s="152" t="s">
        <v>136</v>
      </c>
    </row>
    <row r="187" spans="2:65" s="10" customFormat="1" ht="16.5" customHeight="1">
      <c r="B187" s="145"/>
      <c r="C187" s="146"/>
      <c r="D187" s="146"/>
      <c r="E187" s="147" t="s">
        <v>5</v>
      </c>
      <c r="F187" s="231" t="s">
        <v>233</v>
      </c>
      <c r="G187" s="232"/>
      <c r="H187" s="232"/>
      <c r="I187" s="232"/>
      <c r="J187" s="146"/>
      <c r="K187" s="148">
        <v>17.215</v>
      </c>
      <c r="L187" s="146"/>
      <c r="M187" s="146"/>
      <c r="N187" s="146"/>
      <c r="O187" s="146"/>
      <c r="P187" s="146"/>
      <c r="Q187" s="146"/>
      <c r="R187" s="149"/>
      <c r="T187" s="150"/>
      <c r="U187" s="146"/>
      <c r="V187" s="146"/>
      <c r="W187" s="146"/>
      <c r="X187" s="146"/>
      <c r="Y187" s="146"/>
      <c r="Z187" s="146"/>
      <c r="AA187" s="151"/>
      <c r="AT187" s="152" t="s">
        <v>145</v>
      </c>
      <c r="AU187" s="152" t="s">
        <v>143</v>
      </c>
      <c r="AV187" s="10" t="s">
        <v>143</v>
      </c>
      <c r="AW187" s="10" t="s">
        <v>29</v>
      </c>
      <c r="AX187" s="10" t="s">
        <v>72</v>
      </c>
      <c r="AY187" s="152" t="s">
        <v>136</v>
      </c>
    </row>
    <row r="188" spans="2:65" s="10" customFormat="1" ht="16.5" customHeight="1">
      <c r="B188" s="145"/>
      <c r="C188" s="146"/>
      <c r="D188" s="146"/>
      <c r="E188" s="147" t="s">
        <v>5</v>
      </c>
      <c r="F188" s="231" t="s">
        <v>234</v>
      </c>
      <c r="G188" s="232"/>
      <c r="H188" s="232"/>
      <c r="I188" s="232"/>
      <c r="J188" s="146"/>
      <c r="K188" s="148">
        <v>46.8</v>
      </c>
      <c r="L188" s="146"/>
      <c r="M188" s="146"/>
      <c r="N188" s="146"/>
      <c r="O188" s="146"/>
      <c r="P188" s="146"/>
      <c r="Q188" s="146"/>
      <c r="R188" s="149"/>
      <c r="T188" s="150"/>
      <c r="U188" s="146"/>
      <c r="V188" s="146"/>
      <c r="W188" s="146"/>
      <c r="X188" s="146"/>
      <c r="Y188" s="146"/>
      <c r="Z188" s="146"/>
      <c r="AA188" s="151"/>
      <c r="AT188" s="152" t="s">
        <v>145</v>
      </c>
      <c r="AU188" s="152" t="s">
        <v>143</v>
      </c>
      <c r="AV188" s="10" t="s">
        <v>143</v>
      </c>
      <c r="AW188" s="10" t="s">
        <v>29</v>
      </c>
      <c r="AX188" s="10" t="s">
        <v>72</v>
      </c>
      <c r="AY188" s="152" t="s">
        <v>136</v>
      </c>
    </row>
    <row r="189" spans="2:65" s="10" customFormat="1" ht="16.5" customHeight="1">
      <c r="B189" s="145"/>
      <c r="C189" s="146"/>
      <c r="D189" s="146"/>
      <c r="E189" s="147" t="s">
        <v>5</v>
      </c>
      <c r="F189" s="231" t="s">
        <v>240</v>
      </c>
      <c r="G189" s="232"/>
      <c r="H189" s="232"/>
      <c r="I189" s="232"/>
      <c r="J189" s="146"/>
      <c r="K189" s="148">
        <v>56.1</v>
      </c>
      <c r="L189" s="146"/>
      <c r="M189" s="146"/>
      <c r="N189" s="146"/>
      <c r="O189" s="146"/>
      <c r="P189" s="146"/>
      <c r="Q189" s="146"/>
      <c r="R189" s="149"/>
      <c r="T189" s="150"/>
      <c r="U189" s="146"/>
      <c r="V189" s="146"/>
      <c r="W189" s="146"/>
      <c r="X189" s="146"/>
      <c r="Y189" s="146"/>
      <c r="Z189" s="146"/>
      <c r="AA189" s="151"/>
      <c r="AT189" s="152" t="s">
        <v>145</v>
      </c>
      <c r="AU189" s="152" t="s">
        <v>143</v>
      </c>
      <c r="AV189" s="10" t="s">
        <v>143</v>
      </c>
      <c r="AW189" s="10" t="s">
        <v>29</v>
      </c>
      <c r="AX189" s="10" t="s">
        <v>72</v>
      </c>
      <c r="AY189" s="152" t="s">
        <v>136</v>
      </c>
    </row>
    <row r="190" spans="2:65" s="10" customFormat="1" ht="16.5" customHeight="1">
      <c r="B190" s="145"/>
      <c r="C190" s="146"/>
      <c r="D190" s="146"/>
      <c r="E190" s="147" t="s">
        <v>5</v>
      </c>
      <c r="F190" s="231" t="s">
        <v>5</v>
      </c>
      <c r="G190" s="232"/>
      <c r="H190" s="232"/>
      <c r="I190" s="232"/>
      <c r="J190" s="146"/>
      <c r="K190" s="148">
        <v>0</v>
      </c>
      <c r="L190" s="146"/>
      <c r="M190" s="146"/>
      <c r="N190" s="146"/>
      <c r="O190" s="146"/>
      <c r="P190" s="146"/>
      <c r="Q190" s="146"/>
      <c r="R190" s="149"/>
      <c r="T190" s="150"/>
      <c r="U190" s="146"/>
      <c r="V190" s="146"/>
      <c r="W190" s="146"/>
      <c r="X190" s="146"/>
      <c r="Y190" s="146"/>
      <c r="Z190" s="146"/>
      <c r="AA190" s="151"/>
      <c r="AT190" s="152" t="s">
        <v>145</v>
      </c>
      <c r="AU190" s="152" t="s">
        <v>143</v>
      </c>
      <c r="AV190" s="10" t="s">
        <v>143</v>
      </c>
      <c r="AW190" s="10" t="s">
        <v>29</v>
      </c>
      <c r="AX190" s="10" t="s">
        <v>72</v>
      </c>
      <c r="AY190" s="152" t="s">
        <v>136</v>
      </c>
    </row>
    <row r="191" spans="2:65" s="11" customFormat="1" ht="16.5" customHeight="1">
      <c r="B191" s="153"/>
      <c r="C191" s="154"/>
      <c r="D191" s="154"/>
      <c r="E191" s="155" t="s">
        <v>5</v>
      </c>
      <c r="F191" s="233" t="s">
        <v>147</v>
      </c>
      <c r="G191" s="234"/>
      <c r="H191" s="234"/>
      <c r="I191" s="234"/>
      <c r="J191" s="154"/>
      <c r="K191" s="156">
        <v>147.51499999999999</v>
      </c>
      <c r="L191" s="154"/>
      <c r="M191" s="154"/>
      <c r="N191" s="154"/>
      <c r="O191" s="154"/>
      <c r="P191" s="154"/>
      <c r="Q191" s="154"/>
      <c r="R191" s="157"/>
      <c r="T191" s="158"/>
      <c r="U191" s="154"/>
      <c r="V191" s="154"/>
      <c r="W191" s="154"/>
      <c r="X191" s="154"/>
      <c r="Y191" s="154"/>
      <c r="Z191" s="154"/>
      <c r="AA191" s="159"/>
      <c r="AT191" s="160" t="s">
        <v>145</v>
      </c>
      <c r="AU191" s="160" t="s">
        <v>143</v>
      </c>
      <c r="AV191" s="11" t="s">
        <v>142</v>
      </c>
      <c r="AW191" s="11" t="s">
        <v>29</v>
      </c>
      <c r="AX191" s="11" t="s">
        <v>77</v>
      </c>
      <c r="AY191" s="160" t="s">
        <v>136</v>
      </c>
    </row>
    <row r="192" spans="2:65" s="1" customFormat="1" ht="25.5" customHeight="1">
      <c r="B192" s="134"/>
      <c r="C192" s="135" t="s">
        <v>241</v>
      </c>
      <c r="D192" s="135" t="s">
        <v>138</v>
      </c>
      <c r="E192" s="136" t="s">
        <v>242</v>
      </c>
      <c r="F192" s="221" t="s">
        <v>243</v>
      </c>
      <c r="G192" s="221"/>
      <c r="H192" s="221"/>
      <c r="I192" s="221"/>
      <c r="J192" s="137" t="s">
        <v>141</v>
      </c>
      <c r="K192" s="138">
        <v>5.0999999999999996</v>
      </c>
      <c r="L192" s="222"/>
      <c r="M192" s="222"/>
      <c r="N192" s="222">
        <f>ROUND(L192*K192,3)</f>
        <v>0</v>
      </c>
      <c r="O192" s="222"/>
      <c r="P192" s="222"/>
      <c r="Q192" s="222"/>
      <c r="R192" s="139"/>
      <c r="T192" s="140" t="s">
        <v>5</v>
      </c>
      <c r="U192" s="42" t="s">
        <v>39</v>
      </c>
      <c r="V192" s="141">
        <v>2.323</v>
      </c>
      <c r="W192" s="141">
        <f>V192*K192</f>
        <v>11.847299999999999</v>
      </c>
      <c r="X192" s="141">
        <v>2.2404799999999998</v>
      </c>
      <c r="Y192" s="141">
        <f>X192*K192</f>
        <v>11.426447999999999</v>
      </c>
      <c r="Z192" s="141">
        <v>0</v>
      </c>
      <c r="AA192" s="142">
        <f>Z192*K192</f>
        <v>0</v>
      </c>
      <c r="AR192" s="20" t="s">
        <v>142</v>
      </c>
      <c r="AT192" s="20" t="s">
        <v>138</v>
      </c>
      <c r="AU192" s="20" t="s">
        <v>143</v>
      </c>
      <c r="AY192" s="20" t="s">
        <v>136</v>
      </c>
      <c r="BE192" s="143">
        <f>IF(U192="základná",N192,0)</f>
        <v>0</v>
      </c>
      <c r="BF192" s="143">
        <f>IF(U192="znížená",N192,0)</f>
        <v>0</v>
      </c>
      <c r="BG192" s="143">
        <f>IF(U192="zákl. prenesená",N192,0)</f>
        <v>0</v>
      </c>
      <c r="BH192" s="143">
        <f>IF(U192="zníž. prenesená",N192,0)</f>
        <v>0</v>
      </c>
      <c r="BI192" s="143">
        <f>IF(U192="nulová",N192,0)</f>
        <v>0</v>
      </c>
      <c r="BJ192" s="20" t="s">
        <v>143</v>
      </c>
      <c r="BK192" s="144">
        <f>ROUND(L192*K192,3)</f>
        <v>0</v>
      </c>
      <c r="BL192" s="20" t="s">
        <v>142</v>
      </c>
      <c r="BM192" s="20" t="s">
        <v>244</v>
      </c>
    </row>
    <row r="193" spans="2:65" s="10" customFormat="1" ht="16.5" customHeight="1">
      <c r="B193" s="145"/>
      <c r="C193" s="146"/>
      <c r="D193" s="146"/>
      <c r="E193" s="147" t="s">
        <v>5</v>
      </c>
      <c r="F193" s="229" t="s">
        <v>245</v>
      </c>
      <c r="G193" s="230"/>
      <c r="H193" s="230"/>
      <c r="I193" s="230"/>
      <c r="J193" s="146"/>
      <c r="K193" s="148">
        <v>5.0999999999999996</v>
      </c>
      <c r="L193" s="146"/>
      <c r="M193" s="146"/>
      <c r="N193" s="146"/>
      <c r="O193" s="146"/>
      <c r="P193" s="146"/>
      <c r="Q193" s="146"/>
      <c r="R193" s="149"/>
      <c r="T193" s="150"/>
      <c r="U193" s="146"/>
      <c r="V193" s="146"/>
      <c r="W193" s="146"/>
      <c r="X193" s="146"/>
      <c r="Y193" s="146"/>
      <c r="Z193" s="146"/>
      <c r="AA193" s="151"/>
      <c r="AT193" s="152" t="s">
        <v>145</v>
      </c>
      <c r="AU193" s="152" t="s">
        <v>143</v>
      </c>
      <c r="AV193" s="10" t="s">
        <v>143</v>
      </c>
      <c r="AW193" s="10" t="s">
        <v>29</v>
      </c>
      <c r="AX193" s="10" t="s">
        <v>77</v>
      </c>
      <c r="AY193" s="152" t="s">
        <v>136</v>
      </c>
    </row>
    <row r="194" spans="2:65" s="1" customFormat="1" ht="38.25" customHeight="1">
      <c r="B194" s="134"/>
      <c r="C194" s="135" t="s">
        <v>246</v>
      </c>
      <c r="D194" s="135" t="s">
        <v>138</v>
      </c>
      <c r="E194" s="136" t="s">
        <v>247</v>
      </c>
      <c r="F194" s="221" t="s">
        <v>248</v>
      </c>
      <c r="G194" s="221"/>
      <c r="H194" s="221"/>
      <c r="I194" s="221"/>
      <c r="J194" s="137" t="s">
        <v>175</v>
      </c>
      <c r="K194" s="138">
        <v>0.26500000000000001</v>
      </c>
      <c r="L194" s="222"/>
      <c r="M194" s="222"/>
      <c r="N194" s="222">
        <f>ROUND(L194*K194,3)</f>
        <v>0</v>
      </c>
      <c r="O194" s="222"/>
      <c r="P194" s="222"/>
      <c r="Q194" s="222"/>
      <c r="R194" s="139"/>
      <c r="T194" s="140" t="s">
        <v>5</v>
      </c>
      <c r="U194" s="42" t="s">
        <v>39</v>
      </c>
      <c r="V194" s="141">
        <v>15.77178</v>
      </c>
      <c r="W194" s="141">
        <f>V194*K194</f>
        <v>4.1795217000000005</v>
      </c>
      <c r="X194" s="141">
        <v>1.20296</v>
      </c>
      <c r="Y194" s="141">
        <f>X194*K194</f>
        <v>0.31878440000000002</v>
      </c>
      <c r="Z194" s="141">
        <v>0</v>
      </c>
      <c r="AA194" s="142">
        <f>Z194*K194</f>
        <v>0</v>
      </c>
      <c r="AR194" s="20" t="s">
        <v>142</v>
      </c>
      <c r="AT194" s="20" t="s">
        <v>138</v>
      </c>
      <c r="AU194" s="20" t="s">
        <v>143</v>
      </c>
      <c r="AY194" s="20" t="s">
        <v>136</v>
      </c>
      <c r="BE194" s="143">
        <f>IF(U194="základná",N194,0)</f>
        <v>0</v>
      </c>
      <c r="BF194" s="143">
        <f>IF(U194="znížená",N194,0)</f>
        <v>0</v>
      </c>
      <c r="BG194" s="143">
        <f>IF(U194="zákl. prenesená",N194,0)</f>
        <v>0</v>
      </c>
      <c r="BH194" s="143">
        <f>IF(U194="zníž. prenesená",N194,0)</f>
        <v>0</v>
      </c>
      <c r="BI194" s="143">
        <f>IF(U194="nulová",N194,0)</f>
        <v>0</v>
      </c>
      <c r="BJ194" s="20" t="s">
        <v>143</v>
      </c>
      <c r="BK194" s="144">
        <f>ROUND(L194*K194,3)</f>
        <v>0</v>
      </c>
      <c r="BL194" s="20" t="s">
        <v>142</v>
      </c>
      <c r="BM194" s="20" t="s">
        <v>249</v>
      </c>
    </row>
    <row r="195" spans="2:65" s="10" customFormat="1" ht="16.5" customHeight="1">
      <c r="B195" s="145"/>
      <c r="C195" s="146"/>
      <c r="D195" s="146"/>
      <c r="E195" s="147" t="s">
        <v>5</v>
      </c>
      <c r="F195" s="229" t="s">
        <v>250</v>
      </c>
      <c r="G195" s="230"/>
      <c r="H195" s="230"/>
      <c r="I195" s="230"/>
      <c r="J195" s="146"/>
      <c r="K195" s="148">
        <v>0.26500000000000001</v>
      </c>
      <c r="L195" s="146"/>
      <c r="M195" s="146"/>
      <c r="N195" s="146"/>
      <c r="O195" s="146"/>
      <c r="P195" s="146"/>
      <c r="Q195" s="146"/>
      <c r="R195" s="149"/>
      <c r="T195" s="150"/>
      <c r="U195" s="146"/>
      <c r="V195" s="146"/>
      <c r="W195" s="146"/>
      <c r="X195" s="146"/>
      <c r="Y195" s="146"/>
      <c r="Z195" s="146"/>
      <c r="AA195" s="151"/>
      <c r="AT195" s="152" t="s">
        <v>145</v>
      </c>
      <c r="AU195" s="152" t="s">
        <v>143</v>
      </c>
      <c r="AV195" s="10" t="s">
        <v>143</v>
      </c>
      <c r="AW195" s="10" t="s">
        <v>29</v>
      </c>
      <c r="AX195" s="10" t="s">
        <v>77</v>
      </c>
      <c r="AY195" s="152" t="s">
        <v>136</v>
      </c>
    </row>
    <row r="196" spans="2:65" s="1" customFormat="1" ht="25.5" customHeight="1">
      <c r="B196" s="134"/>
      <c r="C196" s="135" t="s">
        <v>251</v>
      </c>
      <c r="D196" s="135" t="s">
        <v>138</v>
      </c>
      <c r="E196" s="136" t="s">
        <v>252</v>
      </c>
      <c r="F196" s="221" t="s">
        <v>253</v>
      </c>
      <c r="G196" s="221"/>
      <c r="H196" s="221"/>
      <c r="I196" s="221"/>
      <c r="J196" s="137" t="s">
        <v>141</v>
      </c>
      <c r="K196" s="138">
        <v>8.16</v>
      </c>
      <c r="L196" s="222"/>
      <c r="M196" s="222"/>
      <c r="N196" s="222">
        <f>ROUND(L196*K196,3)</f>
        <v>0</v>
      </c>
      <c r="O196" s="222"/>
      <c r="P196" s="222"/>
      <c r="Q196" s="222"/>
      <c r="R196" s="139"/>
      <c r="T196" s="140" t="s">
        <v>5</v>
      </c>
      <c r="U196" s="42" t="s">
        <v>39</v>
      </c>
      <c r="V196" s="141">
        <v>2.0000900000000001</v>
      </c>
      <c r="W196" s="141">
        <f>V196*K196</f>
        <v>16.320734400000003</v>
      </c>
      <c r="X196" s="141">
        <v>1.837</v>
      </c>
      <c r="Y196" s="141">
        <f>X196*K196</f>
        <v>14.98992</v>
      </c>
      <c r="Z196" s="141">
        <v>0</v>
      </c>
      <c r="AA196" s="142">
        <f>Z196*K196</f>
        <v>0</v>
      </c>
      <c r="AR196" s="20" t="s">
        <v>142</v>
      </c>
      <c r="AT196" s="20" t="s">
        <v>138</v>
      </c>
      <c r="AU196" s="20" t="s">
        <v>143</v>
      </c>
      <c r="AY196" s="20" t="s">
        <v>136</v>
      </c>
      <c r="BE196" s="143">
        <f>IF(U196="základná",N196,0)</f>
        <v>0</v>
      </c>
      <c r="BF196" s="143">
        <f>IF(U196="znížená",N196,0)</f>
        <v>0</v>
      </c>
      <c r="BG196" s="143">
        <f>IF(U196="zákl. prenesená",N196,0)</f>
        <v>0</v>
      </c>
      <c r="BH196" s="143">
        <f>IF(U196="zníž. prenesená",N196,0)</f>
        <v>0</v>
      </c>
      <c r="BI196" s="143">
        <f>IF(U196="nulová",N196,0)</f>
        <v>0</v>
      </c>
      <c r="BJ196" s="20" t="s">
        <v>143</v>
      </c>
      <c r="BK196" s="144">
        <f>ROUND(L196*K196,3)</f>
        <v>0</v>
      </c>
      <c r="BL196" s="20" t="s">
        <v>142</v>
      </c>
      <c r="BM196" s="20" t="s">
        <v>254</v>
      </c>
    </row>
    <row r="197" spans="2:65" s="10" customFormat="1" ht="16.5" customHeight="1">
      <c r="B197" s="145"/>
      <c r="C197" s="146"/>
      <c r="D197" s="146"/>
      <c r="E197" s="147" t="s">
        <v>5</v>
      </c>
      <c r="F197" s="229" t="s">
        <v>255</v>
      </c>
      <c r="G197" s="230"/>
      <c r="H197" s="230"/>
      <c r="I197" s="230"/>
      <c r="J197" s="146"/>
      <c r="K197" s="148">
        <v>8.16</v>
      </c>
      <c r="L197" s="146"/>
      <c r="M197" s="146"/>
      <c r="N197" s="146"/>
      <c r="O197" s="146"/>
      <c r="P197" s="146"/>
      <c r="Q197" s="146"/>
      <c r="R197" s="149"/>
      <c r="T197" s="150"/>
      <c r="U197" s="146"/>
      <c r="V197" s="146"/>
      <c r="W197" s="146"/>
      <c r="X197" s="146"/>
      <c r="Y197" s="146"/>
      <c r="Z197" s="146"/>
      <c r="AA197" s="151"/>
      <c r="AT197" s="152" t="s">
        <v>145</v>
      </c>
      <c r="AU197" s="152" t="s">
        <v>143</v>
      </c>
      <c r="AV197" s="10" t="s">
        <v>143</v>
      </c>
      <c r="AW197" s="10" t="s">
        <v>29</v>
      </c>
      <c r="AX197" s="10" t="s">
        <v>77</v>
      </c>
      <c r="AY197" s="152" t="s">
        <v>136</v>
      </c>
    </row>
    <row r="198" spans="2:65" s="1" customFormat="1" ht="38.25" customHeight="1">
      <c r="B198" s="134"/>
      <c r="C198" s="135" t="s">
        <v>256</v>
      </c>
      <c r="D198" s="135" t="s">
        <v>138</v>
      </c>
      <c r="E198" s="136" t="s">
        <v>257</v>
      </c>
      <c r="F198" s="221" t="s">
        <v>258</v>
      </c>
      <c r="G198" s="221"/>
      <c r="H198" s="221"/>
      <c r="I198" s="221"/>
      <c r="J198" s="137" t="s">
        <v>160</v>
      </c>
      <c r="K198" s="138">
        <v>9</v>
      </c>
      <c r="L198" s="222"/>
      <c r="M198" s="222"/>
      <c r="N198" s="222">
        <f>ROUND(L198*K198,3)</f>
        <v>0</v>
      </c>
      <c r="O198" s="222"/>
      <c r="P198" s="222"/>
      <c r="Q198" s="222"/>
      <c r="R198" s="139"/>
      <c r="T198" s="140" t="s">
        <v>5</v>
      </c>
      <c r="U198" s="42" t="s">
        <v>39</v>
      </c>
      <c r="V198" s="141">
        <v>0.42920999999999998</v>
      </c>
      <c r="W198" s="141">
        <f>V198*K198</f>
        <v>3.8628899999999997</v>
      </c>
      <c r="X198" s="141">
        <v>2.274E-2</v>
      </c>
      <c r="Y198" s="141">
        <f>X198*K198</f>
        <v>0.20466000000000001</v>
      </c>
      <c r="Z198" s="141">
        <v>0</v>
      </c>
      <c r="AA198" s="142">
        <f>Z198*K198</f>
        <v>0</v>
      </c>
      <c r="AR198" s="20" t="s">
        <v>142</v>
      </c>
      <c r="AT198" s="20" t="s">
        <v>138</v>
      </c>
      <c r="AU198" s="20" t="s">
        <v>143</v>
      </c>
      <c r="AY198" s="20" t="s">
        <v>136</v>
      </c>
      <c r="BE198" s="143">
        <f>IF(U198="základná",N198,0)</f>
        <v>0</v>
      </c>
      <c r="BF198" s="143">
        <f>IF(U198="znížená",N198,0)</f>
        <v>0</v>
      </c>
      <c r="BG198" s="143">
        <f>IF(U198="zákl. prenesená",N198,0)</f>
        <v>0</v>
      </c>
      <c r="BH198" s="143">
        <f>IF(U198="zníž. prenesená",N198,0)</f>
        <v>0</v>
      </c>
      <c r="BI198" s="143">
        <f>IF(U198="nulová",N198,0)</f>
        <v>0</v>
      </c>
      <c r="BJ198" s="20" t="s">
        <v>143</v>
      </c>
      <c r="BK198" s="144">
        <f>ROUND(L198*K198,3)</f>
        <v>0</v>
      </c>
      <c r="BL198" s="20" t="s">
        <v>142</v>
      </c>
      <c r="BM198" s="20" t="s">
        <v>259</v>
      </c>
    </row>
    <row r="199" spans="2:65" s="1" customFormat="1" ht="25.5" customHeight="1">
      <c r="B199" s="134"/>
      <c r="C199" s="135" t="s">
        <v>260</v>
      </c>
      <c r="D199" s="135" t="s">
        <v>138</v>
      </c>
      <c r="E199" s="136" t="s">
        <v>261</v>
      </c>
      <c r="F199" s="221" t="s">
        <v>262</v>
      </c>
      <c r="G199" s="221"/>
      <c r="H199" s="221"/>
      <c r="I199" s="221"/>
      <c r="J199" s="137" t="s">
        <v>196</v>
      </c>
      <c r="K199" s="138">
        <v>6</v>
      </c>
      <c r="L199" s="222"/>
      <c r="M199" s="222"/>
      <c r="N199" s="222">
        <f>ROUND(L199*K199,3)</f>
        <v>0</v>
      </c>
      <c r="O199" s="222"/>
      <c r="P199" s="222"/>
      <c r="Q199" s="222"/>
      <c r="R199" s="139"/>
      <c r="T199" s="140" t="s">
        <v>5</v>
      </c>
      <c r="U199" s="42" t="s">
        <v>39</v>
      </c>
      <c r="V199" s="141">
        <v>3.0472899999999998</v>
      </c>
      <c r="W199" s="141">
        <f>V199*K199</f>
        <v>18.283739999999998</v>
      </c>
      <c r="X199" s="141">
        <v>1.7500000000000002E-2</v>
      </c>
      <c r="Y199" s="141">
        <f>X199*K199</f>
        <v>0.10500000000000001</v>
      </c>
      <c r="Z199" s="141">
        <v>0</v>
      </c>
      <c r="AA199" s="142">
        <f>Z199*K199</f>
        <v>0</v>
      </c>
      <c r="AR199" s="20" t="s">
        <v>142</v>
      </c>
      <c r="AT199" s="20" t="s">
        <v>138</v>
      </c>
      <c r="AU199" s="20" t="s">
        <v>143</v>
      </c>
      <c r="AY199" s="20" t="s">
        <v>136</v>
      </c>
      <c r="BE199" s="143">
        <f>IF(U199="základná",N199,0)</f>
        <v>0</v>
      </c>
      <c r="BF199" s="143">
        <f>IF(U199="znížená",N199,0)</f>
        <v>0</v>
      </c>
      <c r="BG199" s="143">
        <f>IF(U199="zákl. prenesená",N199,0)</f>
        <v>0</v>
      </c>
      <c r="BH199" s="143">
        <f>IF(U199="zníž. prenesená",N199,0)</f>
        <v>0</v>
      </c>
      <c r="BI199" s="143">
        <f>IF(U199="nulová",N199,0)</f>
        <v>0</v>
      </c>
      <c r="BJ199" s="20" t="s">
        <v>143</v>
      </c>
      <c r="BK199" s="144">
        <f>ROUND(L199*K199,3)</f>
        <v>0</v>
      </c>
      <c r="BL199" s="20" t="s">
        <v>142</v>
      </c>
      <c r="BM199" s="20" t="s">
        <v>263</v>
      </c>
    </row>
    <row r="200" spans="2:65" s="1" customFormat="1" ht="38.25" customHeight="1">
      <c r="B200" s="134"/>
      <c r="C200" s="161" t="s">
        <v>264</v>
      </c>
      <c r="D200" s="161" t="s">
        <v>265</v>
      </c>
      <c r="E200" s="162" t="s">
        <v>266</v>
      </c>
      <c r="F200" s="237" t="s">
        <v>267</v>
      </c>
      <c r="G200" s="237"/>
      <c r="H200" s="237"/>
      <c r="I200" s="237"/>
      <c r="J200" s="163" t="s">
        <v>196</v>
      </c>
      <c r="K200" s="164">
        <v>6</v>
      </c>
      <c r="L200" s="238"/>
      <c r="M200" s="238"/>
      <c r="N200" s="238">
        <f>ROUND(L200*K200,3)</f>
        <v>0</v>
      </c>
      <c r="O200" s="222"/>
      <c r="P200" s="222"/>
      <c r="Q200" s="222"/>
      <c r="R200" s="139"/>
      <c r="T200" s="140" t="s">
        <v>5</v>
      </c>
      <c r="U200" s="42" t="s">
        <v>39</v>
      </c>
      <c r="V200" s="141">
        <v>0</v>
      </c>
      <c r="W200" s="141">
        <f>V200*K200</f>
        <v>0</v>
      </c>
      <c r="X200" s="141">
        <v>0.01</v>
      </c>
      <c r="Y200" s="141">
        <f>X200*K200</f>
        <v>0.06</v>
      </c>
      <c r="Z200" s="141">
        <v>0</v>
      </c>
      <c r="AA200" s="142">
        <f>Z200*K200</f>
        <v>0</v>
      </c>
      <c r="AR200" s="20" t="s">
        <v>198</v>
      </c>
      <c r="AT200" s="20" t="s">
        <v>265</v>
      </c>
      <c r="AU200" s="20" t="s">
        <v>143</v>
      </c>
      <c r="AY200" s="20" t="s">
        <v>136</v>
      </c>
      <c r="BE200" s="143">
        <f>IF(U200="základná",N200,0)</f>
        <v>0</v>
      </c>
      <c r="BF200" s="143">
        <f>IF(U200="znížená",N200,0)</f>
        <v>0</v>
      </c>
      <c r="BG200" s="143">
        <f>IF(U200="zákl. prenesená",N200,0)</f>
        <v>0</v>
      </c>
      <c r="BH200" s="143">
        <f>IF(U200="zníž. prenesená",N200,0)</f>
        <v>0</v>
      </c>
      <c r="BI200" s="143">
        <f>IF(U200="nulová",N200,0)</f>
        <v>0</v>
      </c>
      <c r="BJ200" s="20" t="s">
        <v>143</v>
      </c>
      <c r="BK200" s="144">
        <f>ROUND(L200*K200,3)</f>
        <v>0</v>
      </c>
      <c r="BL200" s="20" t="s">
        <v>142</v>
      </c>
      <c r="BM200" s="20" t="s">
        <v>268</v>
      </c>
    </row>
    <row r="201" spans="2:65" s="9" customFormat="1" ht="29.85" customHeight="1">
      <c r="B201" s="123"/>
      <c r="C201" s="124"/>
      <c r="D201" s="133" t="s">
        <v>101</v>
      </c>
      <c r="E201" s="133"/>
      <c r="F201" s="133"/>
      <c r="G201" s="133"/>
      <c r="H201" s="133"/>
      <c r="I201" s="133"/>
      <c r="J201" s="133"/>
      <c r="K201" s="133"/>
      <c r="L201" s="133"/>
      <c r="M201" s="133"/>
      <c r="N201" s="235">
        <f>BK201</f>
        <v>0</v>
      </c>
      <c r="O201" s="236"/>
      <c r="P201" s="236"/>
      <c r="Q201" s="236"/>
      <c r="R201" s="126"/>
      <c r="T201" s="127"/>
      <c r="U201" s="124"/>
      <c r="V201" s="124"/>
      <c r="W201" s="128">
        <f>SUM(W202:W227)</f>
        <v>238.7415848</v>
      </c>
      <c r="X201" s="124"/>
      <c r="Y201" s="128">
        <f>SUM(Y202:Y227)</f>
        <v>0.17835000000000001</v>
      </c>
      <c r="Z201" s="124"/>
      <c r="AA201" s="129">
        <f>SUM(AA202:AA227)</f>
        <v>36.318370000000002</v>
      </c>
      <c r="AR201" s="130" t="s">
        <v>77</v>
      </c>
      <c r="AT201" s="131" t="s">
        <v>71</v>
      </c>
      <c r="AU201" s="131" t="s">
        <v>77</v>
      </c>
      <c r="AY201" s="130" t="s">
        <v>136</v>
      </c>
      <c r="BK201" s="132">
        <f>SUM(BK202:BK227)</f>
        <v>0</v>
      </c>
    </row>
    <row r="202" spans="2:65" s="1" customFormat="1" ht="16.5" customHeight="1">
      <c r="B202" s="134"/>
      <c r="C202" s="135" t="s">
        <v>269</v>
      </c>
      <c r="D202" s="135" t="s">
        <v>138</v>
      </c>
      <c r="E202" s="136" t="s">
        <v>270</v>
      </c>
      <c r="F202" s="221" t="s">
        <v>271</v>
      </c>
      <c r="G202" s="221"/>
      <c r="H202" s="221"/>
      <c r="I202" s="221"/>
      <c r="J202" s="137" t="s">
        <v>160</v>
      </c>
      <c r="K202" s="138">
        <v>87</v>
      </c>
      <c r="L202" s="222"/>
      <c r="M202" s="222"/>
      <c r="N202" s="222">
        <f>ROUND(L202*K202,3)</f>
        <v>0</v>
      </c>
      <c r="O202" s="222"/>
      <c r="P202" s="222"/>
      <c r="Q202" s="222"/>
      <c r="R202" s="139"/>
      <c r="T202" s="140" t="s">
        <v>5</v>
      </c>
      <c r="U202" s="42" t="s">
        <v>39</v>
      </c>
      <c r="V202" s="141">
        <v>0.32400000000000001</v>
      </c>
      <c r="W202" s="141">
        <f>V202*K202</f>
        <v>28.188000000000002</v>
      </c>
      <c r="X202" s="141">
        <v>2.0500000000000002E-3</v>
      </c>
      <c r="Y202" s="141">
        <f>X202*K202</f>
        <v>0.17835000000000001</v>
      </c>
      <c r="Z202" s="141">
        <v>0</v>
      </c>
      <c r="AA202" s="142">
        <f>Z202*K202</f>
        <v>0</v>
      </c>
      <c r="AR202" s="20" t="s">
        <v>142</v>
      </c>
      <c r="AT202" s="20" t="s">
        <v>138</v>
      </c>
      <c r="AU202" s="20" t="s">
        <v>143</v>
      </c>
      <c r="AY202" s="20" t="s">
        <v>136</v>
      </c>
      <c r="BE202" s="143">
        <f>IF(U202="základná",N202,0)</f>
        <v>0</v>
      </c>
      <c r="BF202" s="143">
        <f>IF(U202="znížená",N202,0)</f>
        <v>0</v>
      </c>
      <c r="BG202" s="143">
        <f>IF(U202="zákl. prenesená",N202,0)</f>
        <v>0</v>
      </c>
      <c r="BH202" s="143">
        <f>IF(U202="zníž. prenesená",N202,0)</f>
        <v>0</v>
      </c>
      <c r="BI202" s="143">
        <f>IF(U202="nulová",N202,0)</f>
        <v>0</v>
      </c>
      <c r="BJ202" s="20" t="s">
        <v>143</v>
      </c>
      <c r="BK202" s="144">
        <f>ROUND(L202*K202,3)</f>
        <v>0</v>
      </c>
      <c r="BL202" s="20" t="s">
        <v>142</v>
      </c>
      <c r="BM202" s="20" t="s">
        <v>272</v>
      </c>
    </row>
    <row r="203" spans="2:65" s="10" customFormat="1" ht="16.5" customHeight="1">
      <c r="B203" s="145"/>
      <c r="C203" s="146"/>
      <c r="D203" s="146"/>
      <c r="E203" s="147" t="s">
        <v>5</v>
      </c>
      <c r="F203" s="229" t="s">
        <v>273</v>
      </c>
      <c r="G203" s="230"/>
      <c r="H203" s="230"/>
      <c r="I203" s="230"/>
      <c r="J203" s="146"/>
      <c r="K203" s="148">
        <v>71.5</v>
      </c>
      <c r="L203" s="146"/>
      <c r="M203" s="146"/>
      <c r="N203" s="146"/>
      <c r="O203" s="146"/>
      <c r="P203" s="146"/>
      <c r="Q203" s="146"/>
      <c r="R203" s="149"/>
      <c r="T203" s="150"/>
      <c r="U203" s="146"/>
      <c r="V203" s="146"/>
      <c r="W203" s="146"/>
      <c r="X203" s="146"/>
      <c r="Y203" s="146"/>
      <c r="Z203" s="146"/>
      <c r="AA203" s="151"/>
      <c r="AT203" s="152" t="s">
        <v>145</v>
      </c>
      <c r="AU203" s="152" t="s">
        <v>143</v>
      </c>
      <c r="AV203" s="10" t="s">
        <v>143</v>
      </c>
      <c r="AW203" s="10" t="s">
        <v>29</v>
      </c>
      <c r="AX203" s="10" t="s">
        <v>72</v>
      </c>
      <c r="AY203" s="152" t="s">
        <v>136</v>
      </c>
    </row>
    <row r="204" spans="2:65" s="10" customFormat="1" ht="16.5" customHeight="1">
      <c r="B204" s="145"/>
      <c r="C204" s="146"/>
      <c r="D204" s="146"/>
      <c r="E204" s="147" t="s">
        <v>5</v>
      </c>
      <c r="F204" s="231" t="s">
        <v>274</v>
      </c>
      <c r="G204" s="232"/>
      <c r="H204" s="232"/>
      <c r="I204" s="232"/>
      <c r="J204" s="146"/>
      <c r="K204" s="148">
        <v>15.5</v>
      </c>
      <c r="L204" s="146"/>
      <c r="M204" s="146"/>
      <c r="N204" s="146"/>
      <c r="O204" s="146"/>
      <c r="P204" s="146"/>
      <c r="Q204" s="146"/>
      <c r="R204" s="149"/>
      <c r="T204" s="150"/>
      <c r="U204" s="146"/>
      <c r="V204" s="146"/>
      <c r="W204" s="146"/>
      <c r="X204" s="146"/>
      <c r="Y204" s="146"/>
      <c r="Z204" s="146"/>
      <c r="AA204" s="151"/>
      <c r="AT204" s="152" t="s">
        <v>145</v>
      </c>
      <c r="AU204" s="152" t="s">
        <v>143</v>
      </c>
      <c r="AV204" s="10" t="s">
        <v>143</v>
      </c>
      <c r="AW204" s="10" t="s">
        <v>29</v>
      </c>
      <c r="AX204" s="10" t="s">
        <v>72</v>
      </c>
      <c r="AY204" s="152" t="s">
        <v>136</v>
      </c>
    </row>
    <row r="205" spans="2:65" s="11" customFormat="1" ht="16.5" customHeight="1">
      <c r="B205" s="153"/>
      <c r="C205" s="154"/>
      <c r="D205" s="154"/>
      <c r="E205" s="155" t="s">
        <v>5</v>
      </c>
      <c r="F205" s="233" t="s">
        <v>147</v>
      </c>
      <c r="G205" s="234"/>
      <c r="H205" s="234"/>
      <c r="I205" s="234"/>
      <c r="J205" s="154"/>
      <c r="K205" s="156">
        <v>87</v>
      </c>
      <c r="L205" s="154"/>
      <c r="M205" s="154"/>
      <c r="N205" s="154"/>
      <c r="O205" s="154"/>
      <c r="P205" s="154"/>
      <c r="Q205" s="154"/>
      <c r="R205" s="157"/>
      <c r="T205" s="158"/>
      <c r="U205" s="154"/>
      <c r="V205" s="154"/>
      <c r="W205" s="154"/>
      <c r="X205" s="154"/>
      <c r="Y205" s="154"/>
      <c r="Z205" s="154"/>
      <c r="AA205" s="159"/>
      <c r="AT205" s="160" t="s">
        <v>145</v>
      </c>
      <c r="AU205" s="160" t="s">
        <v>143</v>
      </c>
      <c r="AV205" s="11" t="s">
        <v>142</v>
      </c>
      <c r="AW205" s="11" t="s">
        <v>29</v>
      </c>
      <c r="AX205" s="11" t="s">
        <v>77</v>
      </c>
      <c r="AY205" s="160" t="s">
        <v>136</v>
      </c>
    </row>
    <row r="206" spans="2:65" s="1" customFormat="1" ht="25.5" customHeight="1">
      <c r="B206" s="134"/>
      <c r="C206" s="135" t="s">
        <v>275</v>
      </c>
      <c r="D206" s="135" t="s">
        <v>138</v>
      </c>
      <c r="E206" s="136" t="s">
        <v>276</v>
      </c>
      <c r="F206" s="221" t="s">
        <v>277</v>
      </c>
      <c r="G206" s="221"/>
      <c r="H206" s="221"/>
      <c r="I206" s="221"/>
      <c r="J206" s="137" t="s">
        <v>160</v>
      </c>
      <c r="K206" s="138">
        <v>21</v>
      </c>
      <c r="L206" s="222"/>
      <c r="M206" s="222"/>
      <c r="N206" s="222">
        <f>ROUND(L206*K206,3)</f>
        <v>0</v>
      </c>
      <c r="O206" s="222"/>
      <c r="P206" s="222"/>
      <c r="Q206" s="222"/>
      <c r="R206" s="139"/>
      <c r="T206" s="140" t="s">
        <v>5</v>
      </c>
      <c r="U206" s="42" t="s">
        <v>39</v>
      </c>
      <c r="V206" s="141">
        <v>0.112</v>
      </c>
      <c r="W206" s="141">
        <f>V206*K206</f>
        <v>2.3519999999999999</v>
      </c>
      <c r="X206" s="141">
        <v>0</v>
      </c>
      <c r="Y206" s="141">
        <f>X206*K206</f>
        <v>0</v>
      </c>
      <c r="Z206" s="141">
        <v>0.115</v>
      </c>
      <c r="AA206" s="142">
        <f>Z206*K206</f>
        <v>2.415</v>
      </c>
      <c r="AR206" s="20" t="s">
        <v>142</v>
      </c>
      <c r="AT206" s="20" t="s">
        <v>138</v>
      </c>
      <c r="AU206" s="20" t="s">
        <v>143</v>
      </c>
      <c r="AY206" s="20" t="s">
        <v>136</v>
      </c>
      <c r="BE206" s="143">
        <f>IF(U206="základná",N206,0)</f>
        <v>0</v>
      </c>
      <c r="BF206" s="143">
        <f>IF(U206="znížená",N206,0)</f>
        <v>0</v>
      </c>
      <c r="BG206" s="143">
        <f>IF(U206="zákl. prenesená",N206,0)</f>
        <v>0</v>
      </c>
      <c r="BH206" s="143">
        <f>IF(U206="zníž. prenesená",N206,0)</f>
        <v>0</v>
      </c>
      <c r="BI206" s="143">
        <f>IF(U206="nulová",N206,0)</f>
        <v>0</v>
      </c>
      <c r="BJ206" s="20" t="s">
        <v>143</v>
      </c>
      <c r="BK206" s="144">
        <f>ROUND(L206*K206,3)</f>
        <v>0</v>
      </c>
      <c r="BL206" s="20" t="s">
        <v>142</v>
      </c>
      <c r="BM206" s="20" t="s">
        <v>278</v>
      </c>
    </row>
    <row r="207" spans="2:65" s="10" customFormat="1" ht="16.5" customHeight="1">
      <c r="B207" s="145"/>
      <c r="C207" s="146"/>
      <c r="D207" s="146"/>
      <c r="E207" s="147" t="s">
        <v>5</v>
      </c>
      <c r="F207" s="229" t="s">
        <v>279</v>
      </c>
      <c r="G207" s="230"/>
      <c r="H207" s="230"/>
      <c r="I207" s="230"/>
      <c r="J207" s="146"/>
      <c r="K207" s="148">
        <v>21</v>
      </c>
      <c r="L207" s="146"/>
      <c r="M207" s="146"/>
      <c r="N207" s="146"/>
      <c r="O207" s="146"/>
      <c r="P207" s="146"/>
      <c r="Q207" s="146"/>
      <c r="R207" s="149"/>
      <c r="T207" s="150"/>
      <c r="U207" s="146"/>
      <c r="V207" s="146"/>
      <c r="W207" s="146"/>
      <c r="X207" s="146"/>
      <c r="Y207" s="146"/>
      <c r="Z207" s="146"/>
      <c r="AA207" s="151"/>
      <c r="AT207" s="152" t="s">
        <v>145</v>
      </c>
      <c r="AU207" s="152" t="s">
        <v>143</v>
      </c>
      <c r="AV207" s="10" t="s">
        <v>143</v>
      </c>
      <c r="AW207" s="10" t="s">
        <v>29</v>
      </c>
      <c r="AX207" s="10" t="s">
        <v>77</v>
      </c>
      <c r="AY207" s="152" t="s">
        <v>136</v>
      </c>
    </row>
    <row r="208" spans="2:65" s="1" customFormat="1" ht="38.25" customHeight="1">
      <c r="B208" s="134"/>
      <c r="C208" s="135" t="s">
        <v>143</v>
      </c>
      <c r="D208" s="135" t="s">
        <v>138</v>
      </c>
      <c r="E208" s="136" t="s">
        <v>280</v>
      </c>
      <c r="F208" s="221" t="s">
        <v>281</v>
      </c>
      <c r="G208" s="221"/>
      <c r="H208" s="221"/>
      <c r="I208" s="221"/>
      <c r="J208" s="137" t="s">
        <v>160</v>
      </c>
      <c r="K208" s="138">
        <v>12</v>
      </c>
      <c r="L208" s="222"/>
      <c r="M208" s="222"/>
      <c r="N208" s="222">
        <f>ROUND(L208*K208,3)</f>
        <v>0</v>
      </c>
      <c r="O208" s="222"/>
      <c r="P208" s="222"/>
      <c r="Q208" s="222"/>
      <c r="R208" s="139"/>
      <c r="T208" s="140" t="s">
        <v>5</v>
      </c>
      <c r="U208" s="42" t="s">
        <v>39</v>
      </c>
      <c r="V208" s="141">
        <v>0.17</v>
      </c>
      <c r="W208" s="141">
        <f>V208*K208</f>
        <v>2.04</v>
      </c>
      <c r="X208" s="141">
        <v>0</v>
      </c>
      <c r="Y208" s="141">
        <f>X208*K208</f>
        <v>0</v>
      </c>
      <c r="Z208" s="141">
        <v>0.1</v>
      </c>
      <c r="AA208" s="142">
        <f>Z208*K208</f>
        <v>1.2000000000000002</v>
      </c>
      <c r="AR208" s="20" t="s">
        <v>142</v>
      </c>
      <c r="AT208" s="20" t="s">
        <v>138</v>
      </c>
      <c r="AU208" s="20" t="s">
        <v>143</v>
      </c>
      <c r="AY208" s="20" t="s">
        <v>136</v>
      </c>
      <c r="BE208" s="143">
        <f>IF(U208="základná",N208,0)</f>
        <v>0</v>
      </c>
      <c r="BF208" s="143">
        <f>IF(U208="znížená",N208,0)</f>
        <v>0</v>
      </c>
      <c r="BG208" s="143">
        <f>IF(U208="zákl. prenesená",N208,0)</f>
        <v>0</v>
      </c>
      <c r="BH208" s="143">
        <f>IF(U208="zníž. prenesená",N208,0)</f>
        <v>0</v>
      </c>
      <c r="BI208" s="143">
        <f>IF(U208="nulová",N208,0)</f>
        <v>0</v>
      </c>
      <c r="BJ208" s="20" t="s">
        <v>143</v>
      </c>
      <c r="BK208" s="144">
        <f>ROUND(L208*K208,3)</f>
        <v>0</v>
      </c>
      <c r="BL208" s="20" t="s">
        <v>142</v>
      </c>
      <c r="BM208" s="20" t="s">
        <v>282</v>
      </c>
    </row>
    <row r="209" spans="2:65" s="10" customFormat="1" ht="16.5" customHeight="1">
      <c r="B209" s="145"/>
      <c r="C209" s="146"/>
      <c r="D209" s="146"/>
      <c r="E209" s="147" t="s">
        <v>5</v>
      </c>
      <c r="F209" s="229" t="s">
        <v>283</v>
      </c>
      <c r="G209" s="230"/>
      <c r="H209" s="230"/>
      <c r="I209" s="230"/>
      <c r="J209" s="146"/>
      <c r="K209" s="148">
        <v>12</v>
      </c>
      <c r="L209" s="146"/>
      <c r="M209" s="146"/>
      <c r="N209" s="146"/>
      <c r="O209" s="146"/>
      <c r="P209" s="146"/>
      <c r="Q209" s="146"/>
      <c r="R209" s="149"/>
      <c r="T209" s="150"/>
      <c r="U209" s="146"/>
      <c r="V209" s="146"/>
      <c r="W209" s="146"/>
      <c r="X209" s="146"/>
      <c r="Y209" s="146"/>
      <c r="Z209" s="146"/>
      <c r="AA209" s="151"/>
      <c r="AT209" s="152" t="s">
        <v>145</v>
      </c>
      <c r="AU209" s="152" t="s">
        <v>143</v>
      </c>
      <c r="AV209" s="10" t="s">
        <v>143</v>
      </c>
      <c r="AW209" s="10" t="s">
        <v>29</v>
      </c>
      <c r="AX209" s="10" t="s">
        <v>77</v>
      </c>
      <c r="AY209" s="152" t="s">
        <v>136</v>
      </c>
    </row>
    <row r="210" spans="2:65" s="1" customFormat="1" ht="38.25" customHeight="1">
      <c r="B210" s="134"/>
      <c r="C210" s="135" t="s">
        <v>284</v>
      </c>
      <c r="D210" s="135" t="s">
        <v>138</v>
      </c>
      <c r="E210" s="136" t="s">
        <v>285</v>
      </c>
      <c r="F210" s="221" t="s">
        <v>286</v>
      </c>
      <c r="G210" s="221"/>
      <c r="H210" s="221"/>
      <c r="I210" s="221"/>
      <c r="J210" s="137" t="s">
        <v>141</v>
      </c>
      <c r="K210" s="138">
        <v>3.06</v>
      </c>
      <c r="L210" s="222"/>
      <c r="M210" s="222"/>
      <c r="N210" s="222">
        <f>ROUND(L210*K210,3)</f>
        <v>0</v>
      </c>
      <c r="O210" s="222"/>
      <c r="P210" s="222"/>
      <c r="Q210" s="222"/>
      <c r="R210" s="139"/>
      <c r="T210" s="140" t="s">
        <v>5</v>
      </c>
      <c r="U210" s="42" t="s">
        <v>39</v>
      </c>
      <c r="V210" s="141">
        <v>10.019880000000001</v>
      </c>
      <c r="W210" s="141">
        <f>V210*K210</f>
        <v>30.660832800000001</v>
      </c>
      <c r="X210" s="141">
        <v>0</v>
      </c>
      <c r="Y210" s="141">
        <f>X210*K210</f>
        <v>0</v>
      </c>
      <c r="Z210" s="141">
        <v>2.2000000000000002</v>
      </c>
      <c r="AA210" s="142">
        <f>Z210*K210</f>
        <v>6.7320000000000011</v>
      </c>
      <c r="AR210" s="20" t="s">
        <v>142</v>
      </c>
      <c r="AT210" s="20" t="s">
        <v>138</v>
      </c>
      <c r="AU210" s="20" t="s">
        <v>143</v>
      </c>
      <c r="AY210" s="20" t="s">
        <v>136</v>
      </c>
      <c r="BE210" s="143">
        <f>IF(U210="základná",N210,0)</f>
        <v>0</v>
      </c>
      <c r="BF210" s="143">
        <f>IF(U210="znížená",N210,0)</f>
        <v>0</v>
      </c>
      <c r="BG210" s="143">
        <f>IF(U210="zákl. prenesená",N210,0)</f>
        <v>0</v>
      </c>
      <c r="BH210" s="143">
        <f>IF(U210="zníž. prenesená",N210,0)</f>
        <v>0</v>
      </c>
      <c r="BI210" s="143">
        <f>IF(U210="nulová",N210,0)</f>
        <v>0</v>
      </c>
      <c r="BJ210" s="20" t="s">
        <v>143</v>
      </c>
      <c r="BK210" s="144">
        <f>ROUND(L210*K210,3)</f>
        <v>0</v>
      </c>
      <c r="BL210" s="20" t="s">
        <v>142</v>
      </c>
      <c r="BM210" s="20" t="s">
        <v>287</v>
      </c>
    </row>
    <row r="211" spans="2:65" s="10" customFormat="1" ht="16.5" customHeight="1">
      <c r="B211" s="145"/>
      <c r="C211" s="146"/>
      <c r="D211" s="146"/>
      <c r="E211" s="147" t="s">
        <v>5</v>
      </c>
      <c r="F211" s="229" t="s">
        <v>288</v>
      </c>
      <c r="G211" s="230"/>
      <c r="H211" s="230"/>
      <c r="I211" s="230"/>
      <c r="J211" s="146"/>
      <c r="K211" s="148">
        <v>3.06</v>
      </c>
      <c r="L211" s="146"/>
      <c r="M211" s="146"/>
      <c r="N211" s="146"/>
      <c r="O211" s="146"/>
      <c r="P211" s="146"/>
      <c r="Q211" s="146"/>
      <c r="R211" s="149"/>
      <c r="T211" s="150"/>
      <c r="U211" s="146"/>
      <c r="V211" s="146"/>
      <c r="W211" s="146"/>
      <c r="X211" s="146"/>
      <c r="Y211" s="146"/>
      <c r="Z211" s="146"/>
      <c r="AA211" s="151"/>
      <c r="AT211" s="152" t="s">
        <v>145</v>
      </c>
      <c r="AU211" s="152" t="s">
        <v>143</v>
      </c>
      <c r="AV211" s="10" t="s">
        <v>143</v>
      </c>
      <c r="AW211" s="10" t="s">
        <v>29</v>
      </c>
      <c r="AX211" s="10" t="s">
        <v>77</v>
      </c>
      <c r="AY211" s="152" t="s">
        <v>136</v>
      </c>
    </row>
    <row r="212" spans="2:65" s="1" customFormat="1" ht="38.25" customHeight="1">
      <c r="B212" s="134"/>
      <c r="C212" s="135" t="s">
        <v>289</v>
      </c>
      <c r="D212" s="135" t="s">
        <v>138</v>
      </c>
      <c r="E212" s="136" t="s">
        <v>290</v>
      </c>
      <c r="F212" s="221" t="s">
        <v>291</v>
      </c>
      <c r="G212" s="221"/>
      <c r="H212" s="221"/>
      <c r="I212" s="221"/>
      <c r="J212" s="137" t="s">
        <v>160</v>
      </c>
      <c r="K212" s="138">
        <v>41.65</v>
      </c>
      <c r="L212" s="222"/>
      <c r="M212" s="222"/>
      <c r="N212" s="222">
        <f>ROUND(L212*K212,3)</f>
        <v>0</v>
      </c>
      <c r="O212" s="222"/>
      <c r="P212" s="222"/>
      <c r="Q212" s="222"/>
      <c r="R212" s="139"/>
      <c r="T212" s="140" t="s">
        <v>5</v>
      </c>
      <c r="U212" s="42" t="s">
        <v>39</v>
      </c>
      <c r="V212" s="141">
        <v>0.29099999999999998</v>
      </c>
      <c r="W212" s="141">
        <f>V212*K212</f>
        <v>12.120149999999999</v>
      </c>
      <c r="X212" s="141">
        <v>0</v>
      </c>
      <c r="Y212" s="141">
        <f>X212*K212</f>
        <v>0</v>
      </c>
      <c r="Z212" s="141">
        <v>6.5000000000000002E-2</v>
      </c>
      <c r="AA212" s="142">
        <f>Z212*K212</f>
        <v>2.7072500000000002</v>
      </c>
      <c r="AR212" s="20" t="s">
        <v>142</v>
      </c>
      <c r="AT212" s="20" t="s">
        <v>138</v>
      </c>
      <c r="AU212" s="20" t="s">
        <v>143</v>
      </c>
      <c r="AY212" s="20" t="s">
        <v>136</v>
      </c>
      <c r="BE212" s="143">
        <f>IF(U212="základná",N212,0)</f>
        <v>0</v>
      </c>
      <c r="BF212" s="143">
        <f>IF(U212="znížená",N212,0)</f>
        <v>0</v>
      </c>
      <c r="BG212" s="143">
        <f>IF(U212="zákl. prenesená",N212,0)</f>
        <v>0</v>
      </c>
      <c r="BH212" s="143">
        <f>IF(U212="zníž. prenesená",N212,0)</f>
        <v>0</v>
      </c>
      <c r="BI212" s="143">
        <f>IF(U212="nulová",N212,0)</f>
        <v>0</v>
      </c>
      <c r="BJ212" s="20" t="s">
        <v>143</v>
      </c>
      <c r="BK212" s="144">
        <f>ROUND(L212*K212,3)</f>
        <v>0</v>
      </c>
      <c r="BL212" s="20" t="s">
        <v>142</v>
      </c>
      <c r="BM212" s="20" t="s">
        <v>292</v>
      </c>
    </row>
    <row r="213" spans="2:65" s="10" customFormat="1" ht="16.5" customHeight="1">
      <c r="B213" s="145"/>
      <c r="C213" s="146"/>
      <c r="D213" s="146"/>
      <c r="E213" s="147" t="s">
        <v>5</v>
      </c>
      <c r="F213" s="229" t="s">
        <v>293</v>
      </c>
      <c r="G213" s="230"/>
      <c r="H213" s="230"/>
      <c r="I213" s="230"/>
      <c r="J213" s="146"/>
      <c r="K213" s="148">
        <v>41.65</v>
      </c>
      <c r="L213" s="146"/>
      <c r="M213" s="146"/>
      <c r="N213" s="146"/>
      <c r="O213" s="146"/>
      <c r="P213" s="146"/>
      <c r="Q213" s="146"/>
      <c r="R213" s="149"/>
      <c r="T213" s="150"/>
      <c r="U213" s="146"/>
      <c r="V213" s="146"/>
      <c r="W213" s="146"/>
      <c r="X213" s="146"/>
      <c r="Y213" s="146"/>
      <c r="Z213" s="146"/>
      <c r="AA213" s="151"/>
      <c r="AT213" s="152" t="s">
        <v>145</v>
      </c>
      <c r="AU213" s="152" t="s">
        <v>143</v>
      </c>
      <c r="AV213" s="10" t="s">
        <v>143</v>
      </c>
      <c r="AW213" s="10" t="s">
        <v>29</v>
      </c>
      <c r="AX213" s="10" t="s">
        <v>77</v>
      </c>
      <c r="AY213" s="152" t="s">
        <v>136</v>
      </c>
    </row>
    <row r="214" spans="2:65" s="1" customFormat="1" ht="25.5" customHeight="1">
      <c r="B214" s="134"/>
      <c r="C214" s="135" t="s">
        <v>294</v>
      </c>
      <c r="D214" s="135" t="s">
        <v>138</v>
      </c>
      <c r="E214" s="136" t="s">
        <v>295</v>
      </c>
      <c r="F214" s="221" t="s">
        <v>296</v>
      </c>
      <c r="G214" s="221"/>
      <c r="H214" s="221"/>
      <c r="I214" s="221"/>
      <c r="J214" s="137" t="s">
        <v>141</v>
      </c>
      <c r="K214" s="138">
        <v>8.16</v>
      </c>
      <c r="L214" s="222"/>
      <c r="M214" s="222"/>
      <c r="N214" s="222">
        <f>ROUND(L214*K214,3)</f>
        <v>0</v>
      </c>
      <c r="O214" s="222"/>
      <c r="P214" s="222"/>
      <c r="Q214" s="222"/>
      <c r="R214" s="139"/>
      <c r="T214" s="140" t="s">
        <v>5</v>
      </c>
      <c r="U214" s="42" t="s">
        <v>39</v>
      </c>
      <c r="V214" s="141">
        <v>0.82799999999999996</v>
      </c>
      <c r="W214" s="141">
        <f>V214*K214</f>
        <v>6.7564799999999998</v>
      </c>
      <c r="X214" s="141">
        <v>0</v>
      </c>
      <c r="Y214" s="141">
        <f>X214*K214</f>
        <v>0</v>
      </c>
      <c r="Z214" s="141">
        <v>1.4</v>
      </c>
      <c r="AA214" s="142">
        <f>Z214*K214</f>
        <v>11.423999999999999</v>
      </c>
      <c r="AR214" s="20" t="s">
        <v>142</v>
      </c>
      <c r="AT214" s="20" t="s">
        <v>138</v>
      </c>
      <c r="AU214" s="20" t="s">
        <v>143</v>
      </c>
      <c r="AY214" s="20" t="s">
        <v>136</v>
      </c>
      <c r="BE214" s="143">
        <f>IF(U214="základná",N214,0)</f>
        <v>0</v>
      </c>
      <c r="BF214" s="143">
        <f>IF(U214="znížená",N214,0)</f>
        <v>0</v>
      </c>
      <c r="BG214" s="143">
        <f>IF(U214="zákl. prenesená",N214,0)</f>
        <v>0</v>
      </c>
      <c r="BH214" s="143">
        <f>IF(U214="zníž. prenesená",N214,0)</f>
        <v>0</v>
      </c>
      <c r="BI214" s="143">
        <f>IF(U214="nulová",N214,0)</f>
        <v>0</v>
      </c>
      <c r="BJ214" s="20" t="s">
        <v>143</v>
      </c>
      <c r="BK214" s="144">
        <f>ROUND(L214*K214,3)</f>
        <v>0</v>
      </c>
      <c r="BL214" s="20" t="s">
        <v>142</v>
      </c>
      <c r="BM214" s="20" t="s">
        <v>297</v>
      </c>
    </row>
    <row r="215" spans="2:65" s="10" customFormat="1" ht="16.5" customHeight="1">
      <c r="B215" s="145"/>
      <c r="C215" s="146"/>
      <c r="D215" s="146"/>
      <c r="E215" s="147" t="s">
        <v>5</v>
      </c>
      <c r="F215" s="229" t="s">
        <v>255</v>
      </c>
      <c r="G215" s="230"/>
      <c r="H215" s="230"/>
      <c r="I215" s="230"/>
      <c r="J215" s="146"/>
      <c r="K215" s="148">
        <v>8.16</v>
      </c>
      <c r="L215" s="146"/>
      <c r="M215" s="146"/>
      <c r="N215" s="146"/>
      <c r="O215" s="146"/>
      <c r="P215" s="146"/>
      <c r="Q215" s="146"/>
      <c r="R215" s="149"/>
      <c r="T215" s="150"/>
      <c r="U215" s="146"/>
      <c r="V215" s="146"/>
      <c r="W215" s="146"/>
      <c r="X215" s="146"/>
      <c r="Y215" s="146"/>
      <c r="Z215" s="146"/>
      <c r="AA215" s="151"/>
      <c r="AT215" s="152" t="s">
        <v>145</v>
      </c>
      <c r="AU215" s="152" t="s">
        <v>143</v>
      </c>
      <c r="AV215" s="10" t="s">
        <v>143</v>
      </c>
      <c r="AW215" s="10" t="s">
        <v>29</v>
      </c>
      <c r="AX215" s="10" t="s">
        <v>77</v>
      </c>
      <c r="AY215" s="152" t="s">
        <v>136</v>
      </c>
    </row>
    <row r="216" spans="2:65" s="1" customFormat="1" ht="25.5" customHeight="1">
      <c r="B216" s="134"/>
      <c r="C216" s="135" t="s">
        <v>298</v>
      </c>
      <c r="D216" s="135" t="s">
        <v>138</v>
      </c>
      <c r="E216" s="136" t="s">
        <v>299</v>
      </c>
      <c r="F216" s="221" t="s">
        <v>300</v>
      </c>
      <c r="G216" s="221"/>
      <c r="H216" s="221"/>
      <c r="I216" s="221"/>
      <c r="J216" s="137" t="s">
        <v>196</v>
      </c>
      <c r="K216" s="138">
        <v>6</v>
      </c>
      <c r="L216" s="222"/>
      <c r="M216" s="222"/>
      <c r="N216" s="222">
        <f>ROUND(L216*K216,3)</f>
        <v>0</v>
      </c>
      <c r="O216" s="222"/>
      <c r="P216" s="222"/>
      <c r="Q216" s="222"/>
      <c r="R216" s="139"/>
      <c r="T216" s="140" t="s">
        <v>5</v>
      </c>
      <c r="U216" s="42" t="s">
        <v>39</v>
      </c>
      <c r="V216" s="141">
        <v>4.9000000000000002E-2</v>
      </c>
      <c r="W216" s="141">
        <f>V216*K216</f>
        <v>0.29400000000000004</v>
      </c>
      <c r="X216" s="141">
        <v>0</v>
      </c>
      <c r="Y216" s="141">
        <f>X216*K216</f>
        <v>0</v>
      </c>
      <c r="Z216" s="141">
        <v>2.4E-2</v>
      </c>
      <c r="AA216" s="142">
        <f>Z216*K216</f>
        <v>0.14400000000000002</v>
      </c>
      <c r="AR216" s="20" t="s">
        <v>142</v>
      </c>
      <c r="AT216" s="20" t="s">
        <v>138</v>
      </c>
      <c r="AU216" s="20" t="s">
        <v>143</v>
      </c>
      <c r="AY216" s="20" t="s">
        <v>136</v>
      </c>
      <c r="BE216" s="143">
        <f>IF(U216="základná",N216,0)</f>
        <v>0</v>
      </c>
      <c r="BF216" s="143">
        <f>IF(U216="znížená",N216,0)</f>
        <v>0</v>
      </c>
      <c r="BG216" s="143">
        <f>IF(U216="zákl. prenesená",N216,0)</f>
        <v>0</v>
      </c>
      <c r="BH216" s="143">
        <f>IF(U216="zníž. prenesená",N216,0)</f>
        <v>0</v>
      </c>
      <c r="BI216" s="143">
        <f>IF(U216="nulová",N216,0)</f>
        <v>0</v>
      </c>
      <c r="BJ216" s="20" t="s">
        <v>143</v>
      </c>
      <c r="BK216" s="144">
        <f>ROUND(L216*K216,3)</f>
        <v>0</v>
      </c>
      <c r="BL216" s="20" t="s">
        <v>142</v>
      </c>
      <c r="BM216" s="20" t="s">
        <v>301</v>
      </c>
    </row>
    <row r="217" spans="2:65" s="1" customFormat="1" ht="25.5" customHeight="1">
      <c r="B217" s="134"/>
      <c r="C217" s="135" t="s">
        <v>302</v>
      </c>
      <c r="D217" s="135" t="s">
        <v>138</v>
      </c>
      <c r="E217" s="136" t="s">
        <v>303</v>
      </c>
      <c r="F217" s="221" t="s">
        <v>304</v>
      </c>
      <c r="G217" s="221"/>
      <c r="H217" s="221"/>
      <c r="I217" s="221"/>
      <c r="J217" s="137" t="s">
        <v>160</v>
      </c>
      <c r="K217" s="138">
        <v>11</v>
      </c>
      <c r="L217" s="222"/>
      <c r="M217" s="222"/>
      <c r="N217" s="222">
        <f>ROUND(L217*K217,3)</f>
        <v>0</v>
      </c>
      <c r="O217" s="222"/>
      <c r="P217" s="222"/>
      <c r="Q217" s="222"/>
      <c r="R217" s="139"/>
      <c r="T217" s="140" t="s">
        <v>5</v>
      </c>
      <c r="U217" s="42" t="s">
        <v>39</v>
      </c>
      <c r="V217" s="141">
        <v>1.6</v>
      </c>
      <c r="W217" s="141">
        <f>V217*K217</f>
        <v>17.600000000000001</v>
      </c>
      <c r="X217" s="141">
        <v>0</v>
      </c>
      <c r="Y217" s="141">
        <f>X217*K217</f>
        <v>0</v>
      </c>
      <c r="Z217" s="141">
        <v>7.5999999999999998E-2</v>
      </c>
      <c r="AA217" s="142">
        <f>Z217*K217</f>
        <v>0.83599999999999997</v>
      </c>
      <c r="AR217" s="20" t="s">
        <v>142</v>
      </c>
      <c r="AT217" s="20" t="s">
        <v>138</v>
      </c>
      <c r="AU217" s="20" t="s">
        <v>143</v>
      </c>
      <c r="AY217" s="20" t="s">
        <v>136</v>
      </c>
      <c r="BE217" s="143">
        <f>IF(U217="základná",N217,0)</f>
        <v>0</v>
      </c>
      <c r="BF217" s="143">
        <f>IF(U217="znížená",N217,0)</f>
        <v>0</v>
      </c>
      <c r="BG217" s="143">
        <f>IF(U217="zákl. prenesená",N217,0)</f>
        <v>0</v>
      </c>
      <c r="BH217" s="143">
        <f>IF(U217="zníž. prenesená",N217,0)</f>
        <v>0</v>
      </c>
      <c r="BI217" s="143">
        <f>IF(U217="nulová",N217,0)</f>
        <v>0</v>
      </c>
      <c r="BJ217" s="20" t="s">
        <v>143</v>
      </c>
      <c r="BK217" s="144">
        <f>ROUND(L217*K217,3)</f>
        <v>0</v>
      </c>
      <c r="BL217" s="20" t="s">
        <v>142</v>
      </c>
      <c r="BM217" s="20" t="s">
        <v>305</v>
      </c>
    </row>
    <row r="218" spans="2:65" s="10" customFormat="1" ht="16.5" customHeight="1">
      <c r="B218" s="145"/>
      <c r="C218" s="146"/>
      <c r="D218" s="146"/>
      <c r="E218" s="147" t="s">
        <v>5</v>
      </c>
      <c r="F218" s="229" t="s">
        <v>306</v>
      </c>
      <c r="G218" s="230"/>
      <c r="H218" s="230"/>
      <c r="I218" s="230"/>
      <c r="J218" s="146"/>
      <c r="K218" s="148">
        <v>11</v>
      </c>
      <c r="L218" s="146"/>
      <c r="M218" s="146"/>
      <c r="N218" s="146"/>
      <c r="O218" s="146"/>
      <c r="P218" s="146"/>
      <c r="Q218" s="146"/>
      <c r="R218" s="149"/>
      <c r="T218" s="150"/>
      <c r="U218" s="146"/>
      <c r="V218" s="146"/>
      <c r="W218" s="146"/>
      <c r="X218" s="146"/>
      <c r="Y218" s="146"/>
      <c r="Z218" s="146"/>
      <c r="AA218" s="151"/>
      <c r="AT218" s="152" t="s">
        <v>145</v>
      </c>
      <c r="AU218" s="152" t="s">
        <v>143</v>
      </c>
      <c r="AV218" s="10" t="s">
        <v>143</v>
      </c>
      <c r="AW218" s="10" t="s">
        <v>29</v>
      </c>
      <c r="AX218" s="10" t="s">
        <v>72</v>
      </c>
      <c r="AY218" s="152" t="s">
        <v>136</v>
      </c>
    </row>
    <row r="219" spans="2:65" s="11" customFormat="1" ht="16.5" customHeight="1">
      <c r="B219" s="153"/>
      <c r="C219" s="154"/>
      <c r="D219" s="154"/>
      <c r="E219" s="155" t="s">
        <v>5</v>
      </c>
      <c r="F219" s="233" t="s">
        <v>147</v>
      </c>
      <c r="G219" s="234"/>
      <c r="H219" s="234"/>
      <c r="I219" s="234"/>
      <c r="J219" s="154"/>
      <c r="K219" s="156">
        <v>11</v>
      </c>
      <c r="L219" s="154"/>
      <c r="M219" s="154"/>
      <c r="N219" s="154"/>
      <c r="O219" s="154"/>
      <c r="P219" s="154"/>
      <c r="Q219" s="154"/>
      <c r="R219" s="157"/>
      <c r="T219" s="158"/>
      <c r="U219" s="154"/>
      <c r="V219" s="154"/>
      <c r="W219" s="154"/>
      <c r="X219" s="154"/>
      <c r="Y219" s="154"/>
      <c r="Z219" s="154"/>
      <c r="AA219" s="159"/>
      <c r="AT219" s="160" t="s">
        <v>145</v>
      </c>
      <c r="AU219" s="160" t="s">
        <v>143</v>
      </c>
      <c r="AV219" s="11" t="s">
        <v>142</v>
      </c>
      <c r="AW219" s="11" t="s">
        <v>29</v>
      </c>
      <c r="AX219" s="11" t="s">
        <v>77</v>
      </c>
      <c r="AY219" s="160" t="s">
        <v>136</v>
      </c>
    </row>
    <row r="220" spans="2:65" s="1" customFormat="1" ht="38.25" customHeight="1">
      <c r="B220" s="134"/>
      <c r="C220" s="135" t="s">
        <v>307</v>
      </c>
      <c r="D220" s="135" t="s">
        <v>138</v>
      </c>
      <c r="E220" s="136" t="s">
        <v>308</v>
      </c>
      <c r="F220" s="221" t="s">
        <v>309</v>
      </c>
      <c r="G220" s="221"/>
      <c r="H220" s="221"/>
      <c r="I220" s="221"/>
      <c r="J220" s="137" t="s">
        <v>160</v>
      </c>
      <c r="K220" s="138">
        <v>93.6</v>
      </c>
      <c r="L220" s="222"/>
      <c r="M220" s="222"/>
      <c r="N220" s="222">
        <f>ROUND(L220*K220,3)</f>
        <v>0</v>
      </c>
      <c r="O220" s="222"/>
      <c r="P220" s="222"/>
      <c r="Q220" s="222"/>
      <c r="R220" s="139"/>
      <c r="T220" s="140" t="s">
        <v>5</v>
      </c>
      <c r="U220" s="42" t="s">
        <v>39</v>
      </c>
      <c r="V220" s="141">
        <v>0.25383</v>
      </c>
      <c r="W220" s="141">
        <f>V220*K220</f>
        <v>23.758488</v>
      </c>
      <c r="X220" s="141">
        <v>0</v>
      </c>
      <c r="Y220" s="141">
        <f>X220*K220</f>
        <v>0</v>
      </c>
      <c r="Z220" s="141">
        <v>4.5999999999999999E-2</v>
      </c>
      <c r="AA220" s="142">
        <f>Z220*K220</f>
        <v>4.3056000000000001</v>
      </c>
      <c r="AR220" s="20" t="s">
        <v>142</v>
      </c>
      <c r="AT220" s="20" t="s">
        <v>138</v>
      </c>
      <c r="AU220" s="20" t="s">
        <v>143</v>
      </c>
      <c r="AY220" s="20" t="s">
        <v>136</v>
      </c>
      <c r="BE220" s="143">
        <f>IF(U220="základná",N220,0)</f>
        <v>0</v>
      </c>
      <c r="BF220" s="143">
        <f>IF(U220="znížená",N220,0)</f>
        <v>0</v>
      </c>
      <c r="BG220" s="143">
        <f>IF(U220="zákl. prenesená",N220,0)</f>
        <v>0</v>
      </c>
      <c r="BH220" s="143">
        <f>IF(U220="zníž. prenesená",N220,0)</f>
        <v>0</v>
      </c>
      <c r="BI220" s="143">
        <f>IF(U220="nulová",N220,0)</f>
        <v>0</v>
      </c>
      <c r="BJ220" s="20" t="s">
        <v>143</v>
      </c>
      <c r="BK220" s="144">
        <f>ROUND(L220*K220,3)</f>
        <v>0</v>
      </c>
      <c r="BL220" s="20" t="s">
        <v>142</v>
      </c>
      <c r="BM220" s="20" t="s">
        <v>310</v>
      </c>
    </row>
    <row r="221" spans="2:65" s="1" customFormat="1" ht="25.5" customHeight="1">
      <c r="B221" s="134"/>
      <c r="C221" s="135" t="s">
        <v>311</v>
      </c>
      <c r="D221" s="135" t="s">
        <v>138</v>
      </c>
      <c r="E221" s="136" t="s">
        <v>312</v>
      </c>
      <c r="F221" s="221" t="s">
        <v>313</v>
      </c>
      <c r="G221" s="221"/>
      <c r="H221" s="221"/>
      <c r="I221" s="221"/>
      <c r="J221" s="137" t="s">
        <v>160</v>
      </c>
      <c r="K221" s="138">
        <v>96.39</v>
      </c>
      <c r="L221" s="222"/>
      <c r="M221" s="222"/>
      <c r="N221" s="222">
        <f>ROUND(L221*K221,3)</f>
        <v>0</v>
      </c>
      <c r="O221" s="222"/>
      <c r="P221" s="222"/>
      <c r="Q221" s="222"/>
      <c r="R221" s="139"/>
      <c r="T221" s="140" t="s">
        <v>5</v>
      </c>
      <c r="U221" s="42" t="s">
        <v>39</v>
      </c>
      <c r="V221" s="141">
        <v>0.55300000000000005</v>
      </c>
      <c r="W221" s="141">
        <f>V221*K221</f>
        <v>53.303670000000004</v>
      </c>
      <c r="X221" s="141">
        <v>0</v>
      </c>
      <c r="Y221" s="141">
        <f>X221*K221</f>
        <v>0</v>
      </c>
      <c r="Z221" s="141">
        <v>6.8000000000000005E-2</v>
      </c>
      <c r="AA221" s="142">
        <f>Z221*K221</f>
        <v>6.5545200000000001</v>
      </c>
      <c r="AR221" s="20" t="s">
        <v>142</v>
      </c>
      <c r="AT221" s="20" t="s">
        <v>138</v>
      </c>
      <c r="AU221" s="20" t="s">
        <v>143</v>
      </c>
      <c r="AY221" s="20" t="s">
        <v>136</v>
      </c>
      <c r="BE221" s="143">
        <f>IF(U221="základná",N221,0)</f>
        <v>0</v>
      </c>
      <c r="BF221" s="143">
        <f>IF(U221="znížená",N221,0)</f>
        <v>0</v>
      </c>
      <c r="BG221" s="143">
        <f>IF(U221="zákl. prenesená",N221,0)</f>
        <v>0</v>
      </c>
      <c r="BH221" s="143">
        <f>IF(U221="zníž. prenesená",N221,0)</f>
        <v>0</v>
      </c>
      <c r="BI221" s="143">
        <f>IF(U221="nulová",N221,0)</f>
        <v>0</v>
      </c>
      <c r="BJ221" s="20" t="s">
        <v>143</v>
      </c>
      <c r="BK221" s="144">
        <f>ROUND(L221*K221,3)</f>
        <v>0</v>
      </c>
      <c r="BL221" s="20" t="s">
        <v>142</v>
      </c>
      <c r="BM221" s="20" t="s">
        <v>314</v>
      </c>
    </row>
    <row r="222" spans="2:65" s="10" customFormat="1" ht="16.5" customHeight="1">
      <c r="B222" s="145"/>
      <c r="C222" s="146"/>
      <c r="D222" s="146"/>
      <c r="E222" s="147" t="s">
        <v>5</v>
      </c>
      <c r="F222" s="229" t="s">
        <v>315</v>
      </c>
      <c r="G222" s="230"/>
      <c r="H222" s="230"/>
      <c r="I222" s="230"/>
      <c r="J222" s="146"/>
      <c r="K222" s="148">
        <v>96.39</v>
      </c>
      <c r="L222" s="146"/>
      <c r="M222" s="146"/>
      <c r="N222" s="146"/>
      <c r="O222" s="146"/>
      <c r="P222" s="146"/>
      <c r="Q222" s="146"/>
      <c r="R222" s="149"/>
      <c r="T222" s="150"/>
      <c r="U222" s="146"/>
      <c r="V222" s="146"/>
      <c r="W222" s="146"/>
      <c r="X222" s="146"/>
      <c r="Y222" s="146"/>
      <c r="Z222" s="146"/>
      <c r="AA222" s="151"/>
      <c r="AT222" s="152" t="s">
        <v>145</v>
      </c>
      <c r="AU222" s="152" t="s">
        <v>143</v>
      </c>
      <c r="AV222" s="10" t="s">
        <v>143</v>
      </c>
      <c r="AW222" s="10" t="s">
        <v>29</v>
      </c>
      <c r="AX222" s="10" t="s">
        <v>72</v>
      </c>
      <c r="AY222" s="152" t="s">
        <v>136</v>
      </c>
    </row>
    <row r="223" spans="2:65" s="11" customFormat="1" ht="16.5" customHeight="1">
      <c r="B223" s="153"/>
      <c r="C223" s="154"/>
      <c r="D223" s="154"/>
      <c r="E223" s="155" t="s">
        <v>5</v>
      </c>
      <c r="F223" s="233" t="s">
        <v>147</v>
      </c>
      <c r="G223" s="234"/>
      <c r="H223" s="234"/>
      <c r="I223" s="234"/>
      <c r="J223" s="154"/>
      <c r="K223" s="156">
        <v>96.39</v>
      </c>
      <c r="L223" s="154"/>
      <c r="M223" s="154"/>
      <c r="N223" s="154"/>
      <c r="O223" s="154"/>
      <c r="P223" s="154"/>
      <c r="Q223" s="154"/>
      <c r="R223" s="157"/>
      <c r="T223" s="158"/>
      <c r="U223" s="154"/>
      <c r="V223" s="154"/>
      <c r="W223" s="154"/>
      <c r="X223" s="154"/>
      <c r="Y223" s="154"/>
      <c r="Z223" s="154"/>
      <c r="AA223" s="159"/>
      <c r="AT223" s="160" t="s">
        <v>145</v>
      </c>
      <c r="AU223" s="160" t="s">
        <v>143</v>
      </c>
      <c r="AV223" s="11" t="s">
        <v>142</v>
      </c>
      <c r="AW223" s="11" t="s">
        <v>29</v>
      </c>
      <c r="AX223" s="11" t="s">
        <v>77</v>
      </c>
      <c r="AY223" s="160" t="s">
        <v>136</v>
      </c>
    </row>
    <row r="224" spans="2:65" s="1" customFormat="1" ht="25.5" customHeight="1">
      <c r="B224" s="134"/>
      <c r="C224" s="135" t="s">
        <v>316</v>
      </c>
      <c r="D224" s="135" t="s">
        <v>138</v>
      </c>
      <c r="E224" s="136" t="s">
        <v>317</v>
      </c>
      <c r="F224" s="221" t="s">
        <v>318</v>
      </c>
      <c r="G224" s="221"/>
      <c r="H224" s="221"/>
      <c r="I224" s="221"/>
      <c r="J224" s="137" t="s">
        <v>175</v>
      </c>
      <c r="K224" s="138">
        <v>36.317999999999998</v>
      </c>
      <c r="L224" s="222"/>
      <c r="M224" s="222"/>
      <c r="N224" s="222">
        <f>ROUND(L224*K224,3)</f>
        <v>0</v>
      </c>
      <c r="O224" s="222"/>
      <c r="P224" s="222"/>
      <c r="Q224" s="222"/>
      <c r="R224" s="139"/>
      <c r="T224" s="140" t="s">
        <v>5</v>
      </c>
      <c r="U224" s="42" t="s">
        <v>39</v>
      </c>
      <c r="V224" s="141">
        <v>0.59799999999999998</v>
      </c>
      <c r="W224" s="141">
        <f>V224*K224</f>
        <v>21.718163999999998</v>
      </c>
      <c r="X224" s="141">
        <v>0</v>
      </c>
      <c r="Y224" s="141">
        <f>X224*K224</f>
        <v>0</v>
      </c>
      <c r="Z224" s="141">
        <v>0</v>
      </c>
      <c r="AA224" s="142">
        <f>Z224*K224</f>
        <v>0</v>
      </c>
      <c r="AR224" s="20" t="s">
        <v>142</v>
      </c>
      <c r="AT224" s="20" t="s">
        <v>138</v>
      </c>
      <c r="AU224" s="20" t="s">
        <v>143</v>
      </c>
      <c r="AY224" s="20" t="s">
        <v>136</v>
      </c>
      <c r="BE224" s="143">
        <f>IF(U224="základná",N224,0)</f>
        <v>0</v>
      </c>
      <c r="BF224" s="143">
        <f>IF(U224="znížená",N224,0)</f>
        <v>0</v>
      </c>
      <c r="BG224" s="143">
        <f>IF(U224="zákl. prenesená",N224,0)</f>
        <v>0</v>
      </c>
      <c r="BH224" s="143">
        <f>IF(U224="zníž. prenesená",N224,0)</f>
        <v>0</v>
      </c>
      <c r="BI224" s="143">
        <f>IF(U224="nulová",N224,0)</f>
        <v>0</v>
      </c>
      <c r="BJ224" s="20" t="s">
        <v>143</v>
      </c>
      <c r="BK224" s="144">
        <f>ROUND(L224*K224,3)</f>
        <v>0</v>
      </c>
      <c r="BL224" s="20" t="s">
        <v>142</v>
      </c>
      <c r="BM224" s="20" t="s">
        <v>319</v>
      </c>
    </row>
    <row r="225" spans="2:65" s="1" customFormat="1" ht="25.5" customHeight="1">
      <c r="B225" s="134"/>
      <c r="C225" s="135" t="s">
        <v>320</v>
      </c>
      <c r="D225" s="135" t="s">
        <v>138</v>
      </c>
      <c r="E225" s="136" t="s">
        <v>321</v>
      </c>
      <c r="F225" s="221" t="s">
        <v>322</v>
      </c>
      <c r="G225" s="221"/>
      <c r="H225" s="221"/>
      <c r="I225" s="221"/>
      <c r="J225" s="137" t="s">
        <v>175</v>
      </c>
      <c r="K225" s="138">
        <v>1089.54</v>
      </c>
      <c r="L225" s="222"/>
      <c r="M225" s="222"/>
      <c r="N225" s="222">
        <f>ROUND(L225*K225,3)</f>
        <v>0</v>
      </c>
      <c r="O225" s="222"/>
      <c r="P225" s="222"/>
      <c r="Q225" s="222"/>
      <c r="R225" s="139"/>
      <c r="T225" s="140" t="s">
        <v>5</v>
      </c>
      <c r="U225" s="42" t="s">
        <v>39</v>
      </c>
      <c r="V225" s="141">
        <v>7.0000000000000001E-3</v>
      </c>
      <c r="W225" s="141">
        <f>V225*K225</f>
        <v>7.6267800000000001</v>
      </c>
      <c r="X225" s="141">
        <v>0</v>
      </c>
      <c r="Y225" s="141">
        <f>X225*K225</f>
        <v>0</v>
      </c>
      <c r="Z225" s="141">
        <v>0</v>
      </c>
      <c r="AA225" s="142">
        <f>Z225*K225</f>
        <v>0</v>
      </c>
      <c r="AR225" s="20" t="s">
        <v>142</v>
      </c>
      <c r="AT225" s="20" t="s">
        <v>138</v>
      </c>
      <c r="AU225" s="20" t="s">
        <v>143</v>
      </c>
      <c r="AY225" s="20" t="s">
        <v>136</v>
      </c>
      <c r="BE225" s="143">
        <f>IF(U225="základná",N225,0)</f>
        <v>0</v>
      </c>
      <c r="BF225" s="143">
        <f>IF(U225="znížená",N225,0)</f>
        <v>0</v>
      </c>
      <c r="BG225" s="143">
        <f>IF(U225="zákl. prenesená",N225,0)</f>
        <v>0</v>
      </c>
      <c r="BH225" s="143">
        <f>IF(U225="zníž. prenesená",N225,0)</f>
        <v>0</v>
      </c>
      <c r="BI225" s="143">
        <f>IF(U225="nulová",N225,0)</f>
        <v>0</v>
      </c>
      <c r="BJ225" s="20" t="s">
        <v>143</v>
      </c>
      <c r="BK225" s="144">
        <f>ROUND(L225*K225,3)</f>
        <v>0</v>
      </c>
      <c r="BL225" s="20" t="s">
        <v>142</v>
      </c>
      <c r="BM225" s="20" t="s">
        <v>323</v>
      </c>
    </row>
    <row r="226" spans="2:65" s="1" customFormat="1" ht="25.5" customHeight="1">
      <c r="B226" s="134"/>
      <c r="C226" s="135" t="s">
        <v>324</v>
      </c>
      <c r="D226" s="135" t="s">
        <v>138</v>
      </c>
      <c r="E226" s="136" t="s">
        <v>325</v>
      </c>
      <c r="F226" s="221" t="s">
        <v>326</v>
      </c>
      <c r="G226" s="221"/>
      <c r="H226" s="221"/>
      <c r="I226" s="221"/>
      <c r="J226" s="137" t="s">
        <v>175</v>
      </c>
      <c r="K226" s="138">
        <v>36.317999999999998</v>
      </c>
      <c r="L226" s="222"/>
      <c r="M226" s="222"/>
      <c r="N226" s="222">
        <f>ROUND(L226*K226,3)</f>
        <v>0</v>
      </c>
      <c r="O226" s="222"/>
      <c r="P226" s="222"/>
      <c r="Q226" s="222"/>
      <c r="R226" s="139"/>
      <c r="T226" s="140" t="s">
        <v>5</v>
      </c>
      <c r="U226" s="42" t="s">
        <v>39</v>
      </c>
      <c r="V226" s="141">
        <v>0.89</v>
      </c>
      <c r="W226" s="141">
        <f>V226*K226</f>
        <v>32.32302</v>
      </c>
      <c r="X226" s="141">
        <v>0</v>
      </c>
      <c r="Y226" s="141">
        <f>X226*K226</f>
        <v>0</v>
      </c>
      <c r="Z226" s="141">
        <v>0</v>
      </c>
      <c r="AA226" s="142">
        <f>Z226*K226</f>
        <v>0</v>
      </c>
      <c r="AR226" s="20" t="s">
        <v>142</v>
      </c>
      <c r="AT226" s="20" t="s">
        <v>138</v>
      </c>
      <c r="AU226" s="20" t="s">
        <v>143</v>
      </c>
      <c r="AY226" s="20" t="s">
        <v>136</v>
      </c>
      <c r="BE226" s="143">
        <f>IF(U226="základná",N226,0)</f>
        <v>0</v>
      </c>
      <c r="BF226" s="143">
        <f>IF(U226="znížená",N226,0)</f>
        <v>0</v>
      </c>
      <c r="BG226" s="143">
        <f>IF(U226="zákl. prenesená",N226,0)</f>
        <v>0</v>
      </c>
      <c r="BH226" s="143">
        <f>IF(U226="zníž. prenesená",N226,0)</f>
        <v>0</v>
      </c>
      <c r="BI226" s="143">
        <f>IF(U226="nulová",N226,0)</f>
        <v>0</v>
      </c>
      <c r="BJ226" s="20" t="s">
        <v>143</v>
      </c>
      <c r="BK226" s="144">
        <f>ROUND(L226*K226,3)</f>
        <v>0</v>
      </c>
      <c r="BL226" s="20" t="s">
        <v>142</v>
      </c>
      <c r="BM226" s="20" t="s">
        <v>327</v>
      </c>
    </row>
    <row r="227" spans="2:65" s="1" customFormat="1" ht="25.5" customHeight="1">
      <c r="B227" s="134"/>
      <c r="C227" s="135" t="s">
        <v>328</v>
      </c>
      <c r="D227" s="135" t="s">
        <v>138</v>
      </c>
      <c r="E227" s="136" t="s">
        <v>329</v>
      </c>
      <c r="F227" s="221" t="s">
        <v>330</v>
      </c>
      <c r="G227" s="221"/>
      <c r="H227" s="221"/>
      <c r="I227" s="221"/>
      <c r="J227" s="137" t="s">
        <v>175</v>
      </c>
      <c r="K227" s="138">
        <v>36.317999999999998</v>
      </c>
      <c r="L227" s="222"/>
      <c r="M227" s="222"/>
      <c r="N227" s="222">
        <f>ROUND(L227*K227,3)</f>
        <v>0</v>
      </c>
      <c r="O227" s="222"/>
      <c r="P227" s="222"/>
      <c r="Q227" s="222"/>
      <c r="R227" s="139"/>
      <c r="T227" s="140" t="s">
        <v>5</v>
      </c>
      <c r="U227" s="42" t="s">
        <v>39</v>
      </c>
      <c r="V227" s="141">
        <v>0</v>
      </c>
      <c r="W227" s="141">
        <f>V227*K227</f>
        <v>0</v>
      </c>
      <c r="X227" s="141">
        <v>0</v>
      </c>
      <c r="Y227" s="141">
        <f>X227*K227</f>
        <v>0</v>
      </c>
      <c r="Z227" s="141">
        <v>0</v>
      </c>
      <c r="AA227" s="142">
        <f>Z227*K227</f>
        <v>0</v>
      </c>
      <c r="AR227" s="20" t="s">
        <v>142</v>
      </c>
      <c r="AT227" s="20" t="s">
        <v>138</v>
      </c>
      <c r="AU227" s="20" t="s">
        <v>143</v>
      </c>
      <c r="AY227" s="20" t="s">
        <v>136</v>
      </c>
      <c r="BE227" s="143">
        <f>IF(U227="základná",N227,0)</f>
        <v>0</v>
      </c>
      <c r="BF227" s="143">
        <f>IF(U227="znížená",N227,0)</f>
        <v>0</v>
      </c>
      <c r="BG227" s="143">
        <f>IF(U227="zákl. prenesená",N227,0)</f>
        <v>0</v>
      </c>
      <c r="BH227" s="143">
        <f>IF(U227="zníž. prenesená",N227,0)</f>
        <v>0</v>
      </c>
      <c r="BI227" s="143">
        <f>IF(U227="nulová",N227,0)</f>
        <v>0</v>
      </c>
      <c r="BJ227" s="20" t="s">
        <v>143</v>
      </c>
      <c r="BK227" s="144">
        <f>ROUND(L227*K227,3)</f>
        <v>0</v>
      </c>
      <c r="BL227" s="20" t="s">
        <v>142</v>
      </c>
      <c r="BM227" s="20" t="s">
        <v>331</v>
      </c>
    </row>
    <row r="228" spans="2:65" s="9" customFormat="1" ht="29.85" customHeight="1">
      <c r="B228" s="123"/>
      <c r="C228" s="124"/>
      <c r="D228" s="133" t="s">
        <v>102</v>
      </c>
      <c r="E228" s="133"/>
      <c r="F228" s="133"/>
      <c r="G228" s="133"/>
      <c r="H228" s="133"/>
      <c r="I228" s="133"/>
      <c r="J228" s="133"/>
      <c r="K228" s="133"/>
      <c r="L228" s="133"/>
      <c r="M228" s="133"/>
      <c r="N228" s="235">
        <f>BK228</f>
        <v>0</v>
      </c>
      <c r="O228" s="236"/>
      <c r="P228" s="236"/>
      <c r="Q228" s="236"/>
      <c r="R228" s="126"/>
      <c r="T228" s="127"/>
      <c r="U228" s="124"/>
      <c r="V228" s="124"/>
      <c r="W228" s="128">
        <f>W229</f>
        <v>131.33701199999999</v>
      </c>
      <c r="X228" s="124"/>
      <c r="Y228" s="128">
        <f>Y229</f>
        <v>0</v>
      </c>
      <c r="Z228" s="124"/>
      <c r="AA228" s="129">
        <f>AA229</f>
        <v>0</v>
      </c>
      <c r="AR228" s="130" t="s">
        <v>77</v>
      </c>
      <c r="AT228" s="131" t="s">
        <v>71</v>
      </c>
      <c r="AU228" s="131" t="s">
        <v>77</v>
      </c>
      <c r="AY228" s="130" t="s">
        <v>136</v>
      </c>
      <c r="BK228" s="132">
        <f>BK229</f>
        <v>0</v>
      </c>
    </row>
    <row r="229" spans="2:65" s="1" customFormat="1" ht="38.25" customHeight="1">
      <c r="B229" s="134"/>
      <c r="C229" s="135" t="s">
        <v>332</v>
      </c>
      <c r="D229" s="135" t="s">
        <v>138</v>
      </c>
      <c r="E229" s="136" t="s">
        <v>333</v>
      </c>
      <c r="F229" s="221" t="s">
        <v>334</v>
      </c>
      <c r="G229" s="221"/>
      <c r="H229" s="221"/>
      <c r="I229" s="221"/>
      <c r="J229" s="137" t="s">
        <v>175</v>
      </c>
      <c r="K229" s="138">
        <v>53.323999999999998</v>
      </c>
      <c r="L229" s="222"/>
      <c r="M229" s="222"/>
      <c r="N229" s="222">
        <f>ROUND(L229*K229,3)</f>
        <v>0</v>
      </c>
      <c r="O229" s="222"/>
      <c r="P229" s="222"/>
      <c r="Q229" s="222"/>
      <c r="R229" s="139"/>
      <c r="T229" s="140" t="s">
        <v>5</v>
      </c>
      <c r="U229" s="42" t="s">
        <v>39</v>
      </c>
      <c r="V229" s="141">
        <v>2.4630000000000001</v>
      </c>
      <c r="W229" s="141">
        <f>V229*K229</f>
        <v>131.33701199999999</v>
      </c>
      <c r="X229" s="141">
        <v>0</v>
      </c>
      <c r="Y229" s="141">
        <f>X229*K229</f>
        <v>0</v>
      </c>
      <c r="Z229" s="141">
        <v>0</v>
      </c>
      <c r="AA229" s="142">
        <f>Z229*K229</f>
        <v>0</v>
      </c>
      <c r="AR229" s="20" t="s">
        <v>142</v>
      </c>
      <c r="AT229" s="20" t="s">
        <v>138</v>
      </c>
      <c r="AU229" s="20" t="s">
        <v>143</v>
      </c>
      <c r="AY229" s="20" t="s">
        <v>136</v>
      </c>
      <c r="BE229" s="143">
        <f>IF(U229="základná",N229,0)</f>
        <v>0</v>
      </c>
      <c r="BF229" s="143">
        <f>IF(U229="znížená",N229,0)</f>
        <v>0</v>
      </c>
      <c r="BG229" s="143">
        <f>IF(U229="zákl. prenesená",N229,0)</f>
        <v>0</v>
      </c>
      <c r="BH229" s="143">
        <f>IF(U229="zníž. prenesená",N229,0)</f>
        <v>0</v>
      </c>
      <c r="BI229" s="143">
        <f>IF(U229="nulová",N229,0)</f>
        <v>0</v>
      </c>
      <c r="BJ229" s="20" t="s">
        <v>143</v>
      </c>
      <c r="BK229" s="144">
        <f>ROUND(L229*K229,3)</f>
        <v>0</v>
      </c>
      <c r="BL229" s="20" t="s">
        <v>142</v>
      </c>
      <c r="BM229" s="20" t="s">
        <v>335</v>
      </c>
    </row>
    <row r="230" spans="2:65" s="9" customFormat="1" ht="37.35" customHeight="1">
      <c r="B230" s="123"/>
      <c r="C230" s="124"/>
      <c r="D230" s="125" t="s">
        <v>103</v>
      </c>
      <c r="E230" s="125"/>
      <c r="F230" s="125"/>
      <c r="G230" s="125"/>
      <c r="H230" s="125"/>
      <c r="I230" s="125"/>
      <c r="J230" s="125"/>
      <c r="K230" s="125"/>
      <c r="L230" s="125"/>
      <c r="M230" s="125"/>
      <c r="N230" s="241">
        <f>BK230</f>
        <v>0</v>
      </c>
      <c r="O230" s="242"/>
      <c r="P230" s="242"/>
      <c r="Q230" s="242"/>
      <c r="R230" s="126"/>
      <c r="T230" s="127"/>
      <c r="U230" s="124"/>
      <c r="V230" s="124"/>
      <c r="W230" s="128">
        <f>W231+W246+W251+W255+W276+W278+W282+W286+W297+W300+W312+W314+W324+W333</f>
        <v>357.12734810000006</v>
      </c>
      <c r="X230" s="124"/>
      <c r="Y230" s="128">
        <f>Y231+Y246+Y251+Y255+Y276+Y278+Y282+Y286+Y297+Y300+Y312+Y314+Y324+Y333</f>
        <v>10.668676780000002</v>
      </c>
      <c r="Z230" s="124"/>
      <c r="AA230" s="129">
        <f>AA231+AA246+AA251+AA255+AA276+AA278+AA282+AA286+AA297+AA300+AA312+AA314+AA324+AA333</f>
        <v>0</v>
      </c>
      <c r="AR230" s="130" t="s">
        <v>143</v>
      </c>
      <c r="AT230" s="131" t="s">
        <v>71</v>
      </c>
      <c r="AU230" s="131" t="s">
        <v>72</v>
      </c>
      <c r="AY230" s="130" t="s">
        <v>136</v>
      </c>
      <c r="BK230" s="132">
        <f>BK231+BK246+BK251+BK255+BK276+BK278+BK282+BK286+BK297+BK300+BK312+BK314+BK324+BK333</f>
        <v>0</v>
      </c>
    </row>
    <row r="231" spans="2:65" s="9" customFormat="1" ht="19.95" customHeight="1">
      <c r="B231" s="123"/>
      <c r="C231" s="124"/>
      <c r="D231" s="133" t="s">
        <v>104</v>
      </c>
      <c r="E231" s="133"/>
      <c r="F231" s="133"/>
      <c r="G231" s="133"/>
      <c r="H231" s="133"/>
      <c r="I231" s="133"/>
      <c r="J231" s="133"/>
      <c r="K231" s="133"/>
      <c r="L231" s="133"/>
      <c r="M231" s="133"/>
      <c r="N231" s="227">
        <f>BK231</f>
        <v>0</v>
      </c>
      <c r="O231" s="228"/>
      <c r="P231" s="228"/>
      <c r="Q231" s="228"/>
      <c r="R231" s="126"/>
      <c r="T231" s="127"/>
      <c r="U231" s="124"/>
      <c r="V231" s="124"/>
      <c r="W231" s="128">
        <f>SUM(W232:W245)</f>
        <v>11.3979769</v>
      </c>
      <c r="X231" s="124"/>
      <c r="Y231" s="128">
        <f>SUM(Y232:Y245)</f>
        <v>0.2185908</v>
      </c>
      <c r="Z231" s="124"/>
      <c r="AA231" s="129">
        <f>SUM(AA232:AA245)</f>
        <v>0</v>
      </c>
      <c r="AR231" s="130" t="s">
        <v>143</v>
      </c>
      <c r="AT231" s="131" t="s">
        <v>71</v>
      </c>
      <c r="AU231" s="131" t="s">
        <v>77</v>
      </c>
      <c r="AY231" s="130" t="s">
        <v>136</v>
      </c>
      <c r="BK231" s="132">
        <f>SUM(BK232:BK245)</f>
        <v>0</v>
      </c>
    </row>
    <row r="232" spans="2:65" s="1" customFormat="1" ht="38.25" customHeight="1">
      <c r="B232" s="134"/>
      <c r="C232" s="135" t="s">
        <v>336</v>
      </c>
      <c r="D232" s="135" t="s">
        <v>138</v>
      </c>
      <c r="E232" s="136" t="s">
        <v>337</v>
      </c>
      <c r="F232" s="221" t="s">
        <v>338</v>
      </c>
      <c r="G232" s="221"/>
      <c r="H232" s="221"/>
      <c r="I232" s="221"/>
      <c r="J232" s="137" t="s">
        <v>160</v>
      </c>
      <c r="K232" s="138">
        <v>20.399999999999999</v>
      </c>
      <c r="L232" s="222"/>
      <c r="M232" s="222"/>
      <c r="N232" s="222">
        <f>ROUND(L232*K232,3)</f>
        <v>0</v>
      </c>
      <c r="O232" s="222"/>
      <c r="P232" s="222"/>
      <c r="Q232" s="222"/>
      <c r="R232" s="139"/>
      <c r="T232" s="140" t="s">
        <v>5</v>
      </c>
      <c r="U232" s="42" t="s">
        <v>39</v>
      </c>
      <c r="V232" s="141">
        <v>0.11011</v>
      </c>
      <c r="W232" s="141">
        <f>V232*K232</f>
        <v>2.2462439999999999</v>
      </c>
      <c r="X232" s="141">
        <v>0</v>
      </c>
      <c r="Y232" s="141">
        <f>X232*K232</f>
        <v>0</v>
      </c>
      <c r="Z232" s="141">
        <v>0</v>
      </c>
      <c r="AA232" s="142">
        <f>Z232*K232</f>
        <v>0</v>
      </c>
      <c r="AR232" s="20" t="s">
        <v>223</v>
      </c>
      <c r="AT232" s="20" t="s">
        <v>138</v>
      </c>
      <c r="AU232" s="20" t="s">
        <v>143</v>
      </c>
      <c r="AY232" s="20" t="s">
        <v>136</v>
      </c>
      <c r="BE232" s="143">
        <f>IF(U232="základná",N232,0)</f>
        <v>0</v>
      </c>
      <c r="BF232" s="143">
        <f>IF(U232="znížená",N232,0)</f>
        <v>0</v>
      </c>
      <c r="BG232" s="143">
        <f>IF(U232="zákl. prenesená",N232,0)</f>
        <v>0</v>
      </c>
      <c r="BH232" s="143">
        <f>IF(U232="zníž. prenesená",N232,0)</f>
        <v>0</v>
      </c>
      <c r="BI232" s="143">
        <f>IF(U232="nulová",N232,0)</f>
        <v>0</v>
      </c>
      <c r="BJ232" s="20" t="s">
        <v>143</v>
      </c>
      <c r="BK232" s="144">
        <f>ROUND(L232*K232,3)</f>
        <v>0</v>
      </c>
      <c r="BL232" s="20" t="s">
        <v>223</v>
      </c>
      <c r="BM232" s="20" t="s">
        <v>339</v>
      </c>
    </row>
    <row r="233" spans="2:65" s="1" customFormat="1" ht="25.5" customHeight="1">
      <c r="B233" s="134"/>
      <c r="C233" s="161" t="s">
        <v>340</v>
      </c>
      <c r="D233" s="161" t="s">
        <v>265</v>
      </c>
      <c r="E233" s="162" t="s">
        <v>341</v>
      </c>
      <c r="F233" s="237" t="s">
        <v>342</v>
      </c>
      <c r="G233" s="237"/>
      <c r="H233" s="237"/>
      <c r="I233" s="237"/>
      <c r="J233" s="163" t="s">
        <v>343</v>
      </c>
      <c r="K233" s="164">
        <v>22.44</v>
      </c>
      <c r="L233" s="238"/>
      <c r="M233" s="238"/>
      <c r="N233" s="238">
        <f>ROUND(L233*K233,3)</f>
        <v>0</v>
      </c>
      <c r="O233" s="222"/>
      <c r="P233" s="222"/>
      <c r="Q233" s="222"/>
      <c r="R233" s="139"/>
      <c r="T233" s="140" t="s">
        <v>5</v>
      </c>
      <c r="U233" s="42" t="s">
        <v>39</v>
      </c>
      <c r="V233" s="141">
        <v>0</v>
      </c>
      <c r="W233" s="141">
        <f>V233*K233</f>
        <v>0</v>
      </c>
      <c r="X233" s="141">
        <v>1E-3</v>
      </c>
      <c r="Y233" s="141">
        <f>X233*K233</f>
        <v>2.2440000000000002E-2</v>
      </c>
      <c r="Z233" s="141">
        <v>0</v>
      </c>
      <c r="AA233" s="142">
        <f>Z233*K233</f>
        <v>0</v>
      </c>
      <c r="AR233" s="20" t="s">
        <v>336</v>
      </c>
      <c r="AT233" s="20" t="s">
        <v>265</v>
      </c>
      <c r="AU233" s="20" t="s">
        <v>143</v>
      </c>
      <c r="AY233" s="20" t="s">
        <v>136</v>
      </c>
      <c r="BE233" s="143">
        <f>IF(U233="základná",N233,0)</f>
        <v>0</v>
      </c>
      <c r="BF233" s="143">
        <f>IF(U233="znížená",N233,0)</f>
        <v>0</v>
      </c>
      <c r="BG233" s="143">
        <f>IF(U233="zákl. prenesená",N233,0)</f>
        <v>0</v>
      </c>
      <c r="BH233" s="143">
        <f>IF(U233="zníž. prenesená",N233,0)</f>
        <v>0</v>
      </c>
      <c r="BI233" s="143">
        <f>IF(U233="nulová",N233,0)</f>
        <v>0</v>
      </c>
      <c r="BJ233" s="20" t="s">
        <v>143</v>
      </c>
      <c r="BK233" s="144">
        <f>ROUND(L233*K233,3)</f>
        <v>0</v>
      </c>
      <c r="BL233" s="20" t="s">
        <v>223</v>
      </c>
      <c r="BM233" s="20" t="s">
        <v>344</v>
      </c>
    </row>
    <row r="234" spans="2:65" s="1" customFormat="1" ht="25.5" customHeight="1">
      <c r="B234" s="134"/>
      <c r="C234" s="161" t="s">
        <v>345</v>
      </c>
      <c r="D234" s="161" t="s">
        <v>265</v>
      </c>
      <c r="E234" s="162" t="s">
        <v>346</v>
      </c>
      <c r="F234" s="237" t="s">
        <v>347</v>
      </c>
      <c r="G234" s="237"/>
      <c r="H234" s="237"/>
      <c r="I234" s="237"/>
      <c r="J234" s="163" t="s">
        <v>201</v>
      </c>
      <c r="K234" s="164">
        <v>8.16</v>
      </c>
      <c r="L234" s="238"/>
      <c r="M234" s="238"/>
      <c r="N234" s="238">
        <f>ROUND(L234*K234,3)</f>
        <v>0</v>
      </c>
      <c r="O234" s="222"/>
      <c r="P234" s="222"/>
      <c r="Q234" s="222"/>
      <c r="R234" s="139"/>
      <c r="T234" s="140" t="s">
        <v>5</v>
      </c>
      <c r="U234" s="42" t="s">
        <v>39</v>
      </c>
      <c r="V234" s="141">
        <v>0</v>
      </c>
      <c r="W234" s="141">
        <f>V234*K234</f>
        <v>0</v>
      </c>
      <c r="X234" s="141">
        <v>5.0000000000000002E-5</v>
      </c>
      <c r="Y234" s="141">
        <f>X234*K234</f>
        <v>4.0800000000000005E-4</v>
      </c>
      <c r="Z234" s="141">
        <v>0</v>
      </c>
      <c r="AA234" s="142">
        <f>Z234*K234</f>
        <v>0</v>
      </c>
      <c r="AR234" s="20" t="s">
        <v>336</v>
      </c>
      <c r="AT234" s="20" t="s">
        <v>265</v>
      </c>
      <c r="AU234" s="20" t="s">
        <v>143</v>
      </c>
      <c r="AY234" s="20" t="s">
        <v>136</v>
      </c>
      <c r="BE234" s="143">
        <f>IF(U234="základná",N234,0)</f>
        <v>0</v>
      </c>
      <c r="BF234" s="143">
        <f>IF(U234="znížená",N234,0)</f>
        <v>0</v>
      </c>
      <c r="BG234" s="143">
        <f>IF(U234="zákl. prenesená",N234,0)</f>
        <v>0</v>
      </c>
      <c r="BH234" s="143">
        <f>IF(U234="zníž. prenesená",N234,0)</f>
        <v>0</v>
      </c>
      <c r="BI234" s="143">
        <f>IF(U234="nulová",N234,0)</f>
        <v>0</v>
      </c>
      <c r="BJ234" s="20" t="s">
        <v>143</v>
      </c>
      <c r="BK234" s="144">
        <f>ROUND(L234*K234,3)</f>
        <v>0</v>
      </c>
      <c r="BL234" s="20" t="s">
        <v>223</v>
      </c>
      <c r="BM234" s="20" t="s">
        <v>348</v>
      </c>
    </row>
    <row r="235" spans="2:65" s="1" customFormat="1" ht="38.25" customHeight="1">
      <c r="B235" s="134"/>
      <c r="C235" s="135" t="s">
        <v>349</v>
      </c>
      <c r="D235" s="135" t="s">
        <v>138</v>
      </c>
      <c r="E235" s="136" t="s">
        <v>350</v>
      </c>
      <c r="F235" s="221" t="s">
        <v>351</v>
      </c>
      <c r="G235" s="221"/>
      <c r="H235" s="221"/>
      <c r="I235" s="221"/>
      <c r="J235" s="137" t="s">
        <v>160</v>
      </c>
      <c r="K235" s="138">
        <v>2.79</v>
      </c>
      <c r="L235" s="222"/>
      <c r="M235" s="222"/>
      <c r="N235" s="222">
        <f>ROUND(L235*K235,3)</f>
        <v>0</v>
      </c>
      <c r="O235" s="222"/>
      <c r="P235" s="222"/>
      <c r="Q235" s="222"/>
      <c r="R235" s="139"/>
      <c r="T235" s="140" t="s">
        <v>5</v>
      </c>
      <c r="U235" s="42" t="s">
        <v>39</v>
      </c>
      <c r="V235" s="141">
        <v>0.12010999999999999</v>
      </c>
      <c r="W235" s="141">
        <f>V235*K235</f>
        <v>0.33510689999999999</v>
      </c>
      <c r="X235" s="141">
        <v>0</v>
      </c>
      <c r="Y235" s="141">
        <f>X235*K235</f>
        <v>0</v>
      </c>
      <c r="Z235" s="141">
        <v>0</v>
      </c>
      <c r="AA235" s="142">
        <f>Z235*K235</f>
        <v>0</v>
      </c>
      <c r="AR235" s="20" t="s">
        <v>223</v>
      </c>
      <c r="AT235" s="20" t="s">
        <v>138</v>
      </c>
      <c r="AU235" s="20" t="s">
        <v>143</v>
      </c>
      <c r="AY235" s="20" t="s">
        <v>136</v>
      </c>
      <c r="BE235" s="143">
        <f>IF(U235="základná",N235,0)</f>
        <v>0</v>
      </c>
      <c r="BF235" s="143">
        <f>IF(U235="znížená",N235,0)</f>
        <v>0</v>
      </c>
      <c r="BG235" s="143">
        <f>IF(U235="zákl. prenesená",N235,0)</f>
        <v>0</v>
      </c>
      <c r="BH235" s="143">
        <f>IF(U235="zníž. prenesená",N235,0)</f>
        <v>0</v>
      </c>
      <c r="BI235" s="143">
        <f>IF(U235="nulová",N235,0)</f>
        <v>0</v>
      </c>
      <c r="BJ235" s="20" t="s">
        <v>143</v>
      </c>
      <c r="BK235" s="144">
        <f>ROUND(L235*K235,3)</f>
        <v>0</v>
      </c>
      <c r="BL235" s="20" t="s">
        <v>223</v>
      </c>
      <c r="BM235" s="20" t="s">
        <v>352</v>
      </c>
    </row>
    <row r="236" spans="2:65" s="10" customFormat="1" ht="16.5" customHeight="1">
      <c r="B236" s="145"/>
      <c r="C236" s="146"/>
      <c r="D236" s="146"/>
      <c r="E236" s="147" t="s">
        <v>5</v>
      </c>
      <c r="F236" s="229" t="s">
        <v>353</v>
      </c>
      <c r="G236" s="230"/>
      <c r="H236" s="230"/>
      <c r="I236" s="230"/>
      <c r="J236" s="146"/>
      <c r="K236" s="148">
        <v>2.79</v>
      </c>
      <c r="L236" s="146"/>
      <c r="M236" s="146"/>
      <c r="N236" s="146"/>
      <c r="O236" s="146"/>
      <c r="P236" s="146"/>
      <c r="Q236" s="146"/>
      <c r="R236" s="149"/>
      <c r="T236" s="150"/>
      <c r="U236" s="146"/>
      <c r="V236" s="146"/>
      <c r="W236" s="146"/>
      <c r="X236" s="146"/>
      <c r="Y236" s="146"/>
      <c r="Z236" s="146"/>
      <c r="AA236" s="151"/>
      <c r="AT236" s="152" t="s">
        <v>145</v>
      </c>
      <c r="AU236" s="152" t="s">
        <v>143</v>
      </c>
      <c r="AV236" s="10" t="s">
        <v>143</v>
      </c>
      <c r="AW236" s="10" t="s">
        <v>29</v>
      </c>
      <c r="AX236" s="10" t="s">
        <v>77</v>
      </c>
      <c r="AY236" s="152" t="s">
        <v>136</v>
      </c>
    </row>
    <row r="237" spans="2:65" s="1" customFormat="1" ht="25.5" customHeight="1">
      <c r="B237" s="134"/>
      <c r="C237" s="161" t="s">
        <v>354</v>
      </c>
      <c r="D237" s="161" t="s">
        <v>265</v>
      </c>
      <c r="E237" s="162" t="s">
        <v>341</v>
      </c>
      <c r="F237" s="237" t="s">
        <v>342</v>
      </c>
      <c r="G237" s="237"/>
      <c r="H237" s="237"/>
      <c r="I237" s="237"/>
      <c r="J237" s="163" t="s">
        <v>343</v>
      </c>
      <c r="K237" s="164">
        <v>3.069</v>
      </c>
      <c r="L237" s="238"/>
      <c r="M237" s="238"/>
      <c r="N237" s="238">
        <f>ROUND(L237*K237,3)</f>
        <v>0</v>
      </c>
      <c r="O237" s="222"/>
      <c r="P237" s="222"/>
      <c r="Q237" s="222"/>
      <c r="R237" s="139"/>
      <c r="T237" s="140" t="s">
        <v>5</v>
      </c>
      <c r="U237" s="42" t="s">
        <v>39</v>
      </c>
      <c r="V237" s="141">
        <v>0</v>
      </c>
      <c r="W237" s="141">
        <f>V237*K237</f>
        <v>0</v>
      </c>
      <c r="X237" s="141">
        <v>1E-3</v>
      </c>
      <c r="Y237" s="141">
        <f>X237*K237</f>
        <v>3.0690000000000001E-3</v>
      </c>
      <c r="Z237" s="141">
        <v>0</v>
      </c>
      <c r="AA237" s="142">
        <f>Z237*K237</f>
        <v>0</v>
      </c>
      <c r="AR237" s="20" t="s">
        <v>336</v>
      </c>
      <c r="AT237" s="20" t="s">
        <v>265</v>
      </c>
      <c r="AU237" s="20" t="s">
        <v>143</v>
      </c>
      <c r="AY237" s="20" t="s">
        <v>136</v>
      </c>
      <c r="BE237" s="143">
        <f>IF(U237="základná",N237,0)</f>
        <v>0</v>
      </c>
      <c r="BF237" s="143">
        <f>IF(U237="znížená",N237,0)</f>
        <v>0</v>
      </c>
      <c r="BG237" s="143">
        <f>IF(U237="zákl. prenesená",N237,0)</f>
        <v>0</v>
      </c>
      <c r="BH237" s="143">
        <f>IF(U237="zníž. prenesená",N237,0)</f>
        <v>0</v>
      </c>
      <c r="BI237" s="143">
        <f>IF(U237="nulová",N237,0)</f>
        <v>0</v>
      </c>
      <c r="BJ237" s="20" t="s">
        <v>143</v>
      </c>
      <c r="BK237" s="144">
        <f>ROUND(L237*K237,3)</f>
        <v>0</v>
      </c>
      <c r="BL237" s="20" t="s">
        <v>223</v>
      </c>
      <c r="BM237" s="20" t="s">
        <v>355</v>
      </c>
    </row>
    <row r="238" spans="2:65" s="1" customFormat="1" ht="25.5" customHeight="1">
      <c r="B238" s="134"/>
      <c r="C238" s="161" t="s">
        <v>356</v>
      </c>
      <c r="D238" s="161" t="s">
        <v>265</v>
      </c>
      <c r="E238" s="162" t="s">
        <v>346</v>
      </c>
      <c r="F238" s="237" t="s">
        <v>347</v>
      </c>
      <c r="G238" s="237"/>
      <c r="H238" s="237"/>
      <c r="I238" s="237"/>
      <c r="J238" s="163" t="s">
        <v>201</v>
      </c>
      <c r="K238" s="164">
        <v>1.1160000000000001</v>
      </c>
      <c r="L238" s="238"/>
      <c r="M238" s="238"/>
      <c r="N238" s="238">
        <f>ROUND(L238*K238,3)</f>
        <v>0</v>
      </c>
      <c r="O238" s="222"/>
      <c r="P238" s="222"/>
      <c r="Q238" s="222"/>
      <c r="R238" s="139"/>
      <c r="T238" s="140" t="s">
        <v>5</v>
      </c>
      <c r="U238" s="42" t="s">
        <v>39</v>
      </c>
      <c r="V238" s="141">
        <v>0</v>
      </c>
      <c r="W238" s="141">
        <f>V238*K238</f>
        <v>0</v>
      </c>
      <c r="X238" s="141">
        <v>5.0000000000000002E-5</v>
      </c>
      <c r="Y238" s="141">
        <f>X238*K238</f>
        <v>5.5800000000000008E-5</v>
      </c>
      <c r="Z238" s="141">
        <v>0</v>
      </c>
      <c r="AA238" s="142">
        <f>Z238*K238</f>
        <v>0</v>
      </c>
      <c r="AR238" s="20" t="s">
        <v>336</v>
      </c>
      <c r="AT238" s="20" t="s">
        <v>265</v>
      </c>
      <c r="AU238" s="20" t="s">
        <v>143</v>
      </c>
      <c r="AY238" s="20" t="s">
        <v>136</v>
      </c>
      <c r="BE238" s="143">
        <f>IF(U238="základná",N238,0)</f>
        <v>0</v>
      </c>
      <c r="BF238" s="143">
        <f>IF(U238="znížená",N238,0)</f>
        <v>0</v>
      </c>
      <c r="BG238" s="143">
        <f>IF(U238="zákl. prenesená",N238,0)</f>
        <v>0</v>
      </c>
      <c r="BH238" s="143">
        <f>IF(U238="zníž. prenesená",N238,0)</f>
        <v>0</v>
      </c>
      <c r="BI238" s="143">
        <f>IF(U238="nulová",N238,0)</f>
        <v>0</v>
      </c>
      <c r="BJ238" s="20" t="s">
        <v>143</v>
      </c>
      <c r="BK238" s="144">
        <f>ROUND(L238*K238,3)</f>
        <v>0</v>
      </c>
      <c r="BL238" s="20" t="s">
        <v>223</v>
      </c>
      <c r="BM238" s="20" t="s">
        <v>357</v>
      </c>
    </row>
    <row r="239" spans="2:65" s="1" customFormat="1" ht="38.25" customHeight="1">
      <c r="B239" s="134"/>
      <c r="C239" s="135" t="s">
        <v>358</v>
      </c>
      <c r="D239" s="135" t="s">
        <v>138</v>
      </c>
      <c r="E239" s="136" t="s">
        <v>359</v>
      </c>
      <c r="F239" s="221" t="s">
        <v>360</v>
      </c>
      <c r="G239" s="221"/>
      <c r="H239" s="221"/>
      <c r="I239" s="221"/>
      <c r="J239" s="137" t="s">
        <v>160</v>
      </c>
      <c r="K239" s="138">
        <v>71.5</v>
      </c>
      <c r="L239" s="222"/>
      <c r="M239" s="222"/>
      <c r="N239" s="222">
        <f>ROUND(L239*K239,3)</f>
        <v>0</v>
      </c>
      <c r="O239" s="222"/>
      <c r="P239" s="222"/>
      <c r="Q239" s="222"/>
      <c r="R239" s="139"/>
      <c r="T239" s="140" t="s">
        <v>5</v>
      </c>
      <c r="U239" s="42" t="s">
        <v>39</v>
      </c>
      <c r="V239" s="141">
        <v>0.05</v>
      </c>
      <c r="W239" s="141">
        <f>V239*K239</f>
        <v>3.5750000000000002</v>
      </c>
      <c r="X239" s="141">
        <v>0</v>
      </c>
      <c r="Y239" s="141">
        <f>X239*K239</f>
        <v>0</v>
      </c>
      <c r="Z239" s="141">
        <v>0</v>
      </c>
      <c r="AA239" s="142">
        <f>Z239*K239</f>
        <v>0</v>
      </c>
      <c r="AR239" s="20" t="s">
        <v>223</v>
      </c>
      <c r="AT239" s="20" t="s">
        <v>138</v>
      </c>
      <c r="AU239" s="20" t="s">
        <v>143</v>
      </c>
      <c r="AY239" s="20" t="s">
        <v>136</v>
      </c>
      <c r="BE239" s="143">
        <f>IF(U239="základná",N239,0)</f>
        <v>0</v>
      </c>
      <c r="BF239" s="143">
        <f>IF(U239="znížená",N239,0)</f>
        <v>0</v>
      </c>
      <c r="BG239" s="143">
        <f>IF(U239="zákl. prenesená",N239,0)</f>
        <v>0</v>
      </c>
      <c r="BH239" s="143">
        <f>IF(U239="zníž. prenesená",N239,0)</f>
        <v>0</v>
      </c>
      <c r="BI239" s="143">
        <f>IF(U239="nulová",N239,0)</f>
        <v>0</v>
      </c>
      <c r="BJ239" s="20" t="s">
        <v>143</v>
      </c>
      <c r="BK239" s="144">
        <f>ROUND(L239*K239,3)</f>
        <v>0</v>
      </c>
      <c r="BL239" s="20" t="s">
        <v>223</v>
      </c>
      <c r="BM239" s="20" t="s">
        <v>361</v>
      </c>
    </row>
    <row r="240" spans="2:65" s="10" customFormat="1" ht="16.5" customHeight="1">
      <c r="B240" s="145"/>
      <c r="C240" s="146"/>
      <c r="D240" s="146"/>
      <c r="E240" s="147" t="s">
        <v>5</v>
      </c>
      <c r="F240" s="229" t="s">
        <v>273</v>
      </c>
      <c r="G240" s="230"/>
      <c r="H240" s="230"/>
      <c r="I240" s="230"/>
      <c r="J240" s="146"/>
      <c r="K240" s="148">
        <v>71.5</v>
      </c>
      <c r="L240" s="146"/>
      <c r="M240" s="146"/>
      <c r="N240" s="146"/>
      <c r="O240" s="146"/>
      <c r="P240" s="146"/>
      <c r="Q240" s="146"/>
      <c r="R240" s="149"/>
      <c r="T240" s="150"/>
      <c r="U240" s="146"/>
      <c r="V240" s="146"/>
      <c r="W240" s="146"/>
      <c r="X240" s="146"/>
      <c r="Y240" s="146"/>
      <c r="Z240" s="146"/>
      <c r="AA240" s="151"/>
      <c r="AT240" s="152" t="s">
        <v>145</v>
      </c>
      <c r="AU240" s="152" t="s">
        <v>143</v>
      </c>
      <c r="AV240" s="10" t="s">
        <v>143</v>
      </c>
      <c r="AW240" s="10" t="s">
        <v>29</v>
      </c>
      <c r="AX240" s="10" t="s">
        <v>77</v>
      </c>
      <c r="AY240" s="152" t="s">
        <v>136</v>
      </c>
    </row>
    <row r="241" spans="2:65" s="1" customFormat="1" ht="25.5" customHeight="1">
      <c r="B241" s="134"/>
      <c r="C241" s="161" t="s">
        <v>362</v>
      </c>
      <c r="D241" s="161" t="s">
        <v>265</v>
      </c>
      <c r="E241" s="162" t="s">
        <v>363</v>
      </c>
      <c r="F241" s="237" t="s">
        <v>364</v>
      </c>
      <c r="G241" s="237"/>
      <c r="H241" s="237"/>
      <c r="I241" s="237"/>
      <c r="J241" s="163" t="s">
        <v>343</v>
      </c>
      <c r="K241" s="164">
        <v>85.8</v>
      </c>
      <c r="L241" s="238"/>
      <c r="M241" s="238"/>
      <c r="N241" s="238">
        <f>ROUND(L241*K241,3)</f>
        <v>0</v>
      </c>
      <c r="O241" s="222"/>
      <c r="P241" s="222"/>
      <c r="Q241" s="222"/>
      <c r="R241" s="139"/>
      <c r="T241" s="140" t="s">
        <v>5</v>
      </c>
      <c r="U241" s="42" t="s">
        <v>39</v>
      </c>
      <c r="V241" s="141">
        <v>0</v>
      </c>
      <c r="W241" s="141">
        <f>V241*K241</f>
        <v>0</v>
      </c>
      <c r="X241" s="141">
        <v>1E-3</v>
      </c>
      <c r="Y241" s="141">
        <f>X241*K241</f>
        <v>8.5800000000000001E-2</v>
      </c>
      <c r="Z241" s="141">
        <v>0</v>
      </c>
      <c r="AA241" s="142">
        <f>Z241*K241</f>
        <v>0</v>
      </c>
      <c r="AR241" s="20" t="s">
        <v>336</v>
      </c>
      <c r="AT241" s="20" t="s">
        <v>265</v>
      </c>
      <c r="AU241" s="20" t="s">
        <v>143</v>
      </c>
      <c r="AY241" s="20" t="s">
        <v>136</v>
      </c>
      <c r="BE241" s="143">
        <f>IF(U241="základná",N241,0)</f>
        <v>0</v>
      </c>
      <c r="BF241" s="143">
        <f>IF(U241="znížená",N241,0)</f>
        <v>0</v>
      </c>
      <c r="BG241" s="143">
        <f>IF(U241="zákl. prenesená",N241,0)</f>
        <v>0</v>
      </c>
      <c r="BH241" s="143">
        <f>IF(U241="zníž. prenesená",N241,0)</f>
        <v>0</v>
      </c>
      <c r="BI241" s="143">
        <f>IF(U241="nulová",N241,0)</f>
        <v>0</v>
      </c>
      <c r="BJ241" s="20" t="s">
        <v>143</v>
      </c>
      <c r="BK241" s="144">
        <f>ROUND(L241*K241,3)</f>
        <v>0</v>
      </c>
      <c r="BL241" s="20" t="s">
        <v>223</v>
      </c>
      <c r="BM241" s="20" t="s">
        <v>365</v>
      </c>
    </row>
    <row r="242" spans="2:65" s="1" customFormat="1" ht="38.25" customHeight="1">
      <c r="B242" s="134"/>
      <c r="C242" s="135" t="s">
        <v>366</v>
      </c>
      <c r="D242" s="135" t="s">
        <v>138</v>
      </c>
      <c r="E242" s="136" t="s">
        <v>367</v>
      </c>
      <c r="F242" s="221" t="s">
        <v>368</v>
      </c>
      <c r="G242" s="221"/>
      <c r="H242" s="221"/>
      <c r="I242" s="221"/>
      <c r="J242" s="137" t="s">
        <v>160</v>
      </c>
      <c r="K242" s="138">
        <v>89.015000000000001</v>
      </c>
      <c r="L242" s="222"/>
      <c r="M242" s="222"/>
      <c r="N242" s="222">
        <f>ROUND(L242*K242,3)</f>
        <v>0</v>
      </c>
      <c r="O242" s="222"/>
      <c r="P242" s="222"/>
      <c r="Q242" s="222"/>
      <c r="R242" s="139"/>
      <c r="T242" s="140" t="s">
        <v>5</v>
      </c>
      <c r="U242" s="42" t="s">
        <v>39</v>
      </c>
      <c r="V242" s="141">
        <v>5.5E-2</v>
      </c>
      <c r="W242" s="141">
        <f>V242*K242</f>
        <v>4.8958250000000003</v>
      </c>
      <c r="X242" s="141">
        <v>0</v>
      </c>
      <c r="Y242" s="141">
        <f>X242*K242</f>
        <v>0</v>
      </c>
      <c r="Z242" s="141">
        <v>0</v>
      </c>
      <c r="AA242" s="142">
        <f>Z242*K242</f>
        <v>0</v>
      </c>
      <c r="AR242" s="20" t="s">
        <v>223</v>
      </c>
      <c r="AT242" s="20" t="s">
        <v>138</v>
      </c>
      <c r="AU242" s="20" t="s">
        <v>143</v>
      </c>
      <c r="AY242" s="20" t="s">
        <v>136</v>
      </c>
      <c r="BE242" s="143">
        <f>IF(U242="základná",N242,0)</f>
        <v>0</v>
      </c>
      <c r="BF242" s="143">
        <f>IF(U242="znížená",N242,0)</f>
        <v>0</v>
      </c>
      <c r="BG242" s="143">
        <f>IF(U242="zákl. prenesená",N242,0)</f>
        <v>0</v>
      </c>
      <c r="BH242" s="143">
        <f>IF(U242="zníž. prenesená",N242,0)</f>
        <v>0</v>
      </c>
      <c r="BI242" s="143">
        <f>IF(U242="nulová",N242,0)</f>
        <v>0</v>
      </c>
      <c r="BJ242" s="20" t="s">
        <v>143</v>
      </c>
      <c r="BK242" s="144">
        <f>ROUND(L242*K242,3)</f>
        <v>0</v>
      </c>
      <c r="BL242" s="20" t="s">
        <v>223</v>
      </c>
      <c r="BM242" s="20" t="s">
        <v>369</v>
      </c>
    </row>
    <row r="243" spans="2:65" s="10" customFormat="1" ht="16.5" customHeight="1">
      <c r="B243" s="145"/>
      <c r="C243" s="146"/>
      <c r="D243" s="146"/>
      <c r="E243" s="147" t="s">
        <v>5</v>
      </c>
      <c r="F243" s="229" t="s">
        <v>370</v>
      </c>
      <c r="G243" s="230"/>
      <c r="H243" s="230"/>
      <c r="I243" s="230"/>
      <c r="J243" s="146"/>
      <c r="K243" s="148">
        <v>89.015000000000001</v>
      </c>
      <c r="L243" s="146"/>
      <c r="M243" s="146"/>
      <c r="N243" s="146"/>
      <c r="O243" s="146"/>
      <c r="P243" s="146"/>
      <c r="Q243" s="146"/>
      <c r="R243" s="149"/>
      <c r="T243" s="150"/>
      <c r="U243" s="146"/>
      <c r="V243" s="146"/>
      <c r="W243" s="146"/>
      <c r="X243" s="146"/>
      <c r="Y243" s="146"/>
      <c r="Z243" s="146"/>
      <c r="AA243" s="151"/>
      <c r="AT243" s="152" t="s">
        <v>145</v>
      </c>
      <c r="AU243" s="152" t="s">
        <v>143</v>
      </c>
      <c r="AV243" s="10" t="s">
        <v>143</v>
      </c>
      <c r="AW243" s="10" t="s">
        <v>29</v>
      </c>
      <c r="AX243" s="10" t="s">
        <v>77</v>
      </c>
      <c r="AY243" s="152" t="s">
        <v>136</v>
      </c>
    </row>
    <row r="244" spans="2:65" s="1" customFormat="1" ht="25.5" customHeight="1">
      <c r="B244" s="134"/>
      <c r="C244" s="161" t="s">
        <v>371</v>
      </c>
      <c r="D244" s="161" t="s">
        <v>265</v>
      </c>
      <c r="E244" s="162" t="s">
        <v>363</v>
      </c>
      <c r="F244" s="237" t="s">
        <v>364</v>
      </c>
      <c r="G244" s="237"/>
      <c r="H244" s="237"/>
      <c r="I244" s="237"/>
      <c r="J244" s="163" t="s">
        <v>343</v>
      </c>
      <c r="K244" s="164">
        <v>106.818</v>
      </c>
      <c r="L244" s="238"/>
      <c r="M244" s="238"/>
      <c r="N244" s="238">
        <f>ROUND(L244*K244,3)</f>
        <v>0</v>
      </c>
      <c r="O244" s="222"/>
      <c r="P244" s="222"/>
      <c r="Q244" s="222"/>
      <c r="R244" s="139"/>
      <c r="T244" s="140" t="s">
        <v>5</v>
      </c>
      <c r="U244" s="42" t="s">
        <v>39</v>
      </c>
      <c r="V244" s="141">
        <v>0</v>
      </c>
      <c r="W244" s="141">
        <f>V244*K244</f>
        <v>0</v>
      </c>
      <c r="X244" s="141">
        <v>1E-3</v>
      </c>
      <c r="Y244" s="141">
        <f>X244*K244</f>
        <v>0.106818</v>
      </c>
      <c r="Z244" s="141">
        <v>0</v>
      </c>
      <c r="AA244" s="142">
        <f>Z244*K244</f>
        <v>0</v>
      </c>
      <c r="AR244" s="20" t="s">
        <v>336</v>
      </c>
      <c r="AT244" s="20" t="s">
        <v>265</v>
      </c>
      <c r="AU244" s="20" t="s">
        <v>143</v>
      </c>
      <c r="AY244" s="20" t="s">
        <v>136</v>
      </c>
      <c r="BE244" s="143">
        <f>IF(U244="základná",N244,0)</f>
        <v>0</v>
      </c>
      <c r="BF244" s="143">
        <f>IF(U244="znížená",N244,0)</f>
        <v>0</v>
      </c>
      <c r="BG244" s="143">
        <f>IF(U244="zákl. prenesená",N244,0)</f>
        <v>0</v>
      </c>
      <c r="BH244" s="143">
        <f>IF(U244="zníž. prenesená",N244,0)</f>
        <v>0</v>
      </c>
      <c r="BI244" s="143">
        <f>IF(U244="nulová",N244,0)</f>
        <v>0</v>
      </c>
      <c r="BJ244" s="20" t="s">
        <v>143</v>
      </c>
      <c r="BK244" s="144">
        <f>ROUND(L244*K244,3)</f>
        <v>0</v>
      </c>
      <c r="BL244" s="20" t="s">
        <v>223</v>
      </c>
      <c r="BM244" s="20" t="s">
        <v>372</v>
      </c>
    </row>
    <row r="245" spans="2:65" s="1" customFormat="1" ht="25.5" customHeight="1">
      <c r="B245" s="134"/>
      <c r="C245" s="135" t="s">
        <v>373</v>
      </c>
      <c r="D245" s="135" t="s">
        <v>138</v>
      </c>
      <c r="E245" s="136" t="s">
        <v>374</v>
      </c>
      <c r="F245" s="221" t="s">
        <v>375</v>
      </c>
      <c r="G245" s="221"/>
      <c r="H245" s="221"/>
      <c r="I245" s="221"/>
      <c r="J245" s="137" t="s">
        <v>175</v>
      </c>
      <c r="K245" s="138">
        <v>0.219</v>
      </c>
      <c r="L245" s="222"/>
      <c r="M245" s="222"/>
      <c r="N245" s="222">
        <f>ROUND(L245*K245,3)</f>
        <v>0</v>
      </c>
      <c r="O245" s="222"/>
      <c r="P245" s="222"/>
      <c r="Q245" s="222"/>
      <c r="R245" s="139"/>
      <c r="T245" s="140" t="s">
        <v>5</v>
      </c>
      <c r="U245" s="42" t="s">
        <v>39</v>
      </c>
      <c r="V245" s="141">
        <v>1.579</v>
      </c>
      <c r="W245" s="141">
        <f>V245*K245</f>
        <v>0.34580099999999997</v>
      </c>
      <c r="X245" s="141">
        <v>0</v>
      </c>
      <c r="Y245" s="141">
        <f>X245*K245</f>
        <v>0</v>
      </c>
      <c r="Z245" s="141">
        <v>0</v>
      </c>
      <c r="AA245" s="142">
        <f>Z245*K245</f>
        <v>0</v>
      </c>
      <c r="AR245" s="20" t="s">
        <v>223</v>
      </c>
      <c r="AT245" s="20" t="s">
        <v>138</v>
      </c>
      <c r="AU245" s="20" t="s">
        <v>143</v>
      </c>
      <c r="AY245" s="20" t="s">
        <v>136</v>
      </c>
      <c r="BE245" s="143">
        <f>IF(U245="základná",N245,0)</f>
        <v>0</v>
      </c>
      <c r="BF245" s="143">
        <f>IF(U245="znížená",N245,0)</f>
        <v>0</v>
      </c>
      <c r="BG245" s="143">
        <f>IF(U245="zákl. prenesená",N245,0)</f>
        <v>0</v>
      </c>
      <c r="BH245" s="143">
        <f>IF(U245="zníž. prenesená",N245,0)</f>
        <v>0</v>
      </c>
      <c r="BI245" s="143">
        <f>IF(U245="nulová",N245,0)</f>
        <v>0</v>
      </c>
      <c r="BJ245" s="20" t="s">
        <v>143</v>
      </c>
      <c r="BK245" s="144">
        <f>ROUND(L245*K245,3)</f>
        <v>0</v>
      </c>
      <c r="BL245" s="20" t="s">
        <v>223</v>
      </c>
      <c r="BM245" s="20" t="s">
        <v>376</v>
      </c>
    </row>
    <row r="246" spans="2:65" s="9" customFormat="1" ht="29.85" customHeight="1">
      <c r="B246" s="123"/>
      <c r="C246" s="124"/>
      <c r="D246" s="133" t="s">
        <v>105</v>
      </c>
      <c r="E246" s="133"/>
      <c r="F246" s="133"/>
      <c r="G246" s="133"/>
      <c r="H246" s="133"/>
      <c r="I246" s="133"/>
      <c r="J246" s="133"/>
      <c r="K246" s="133"/>
      <c r="L246" s="133"/>
      <c r="M246" s="133"/>
      <c r="N246" s="235">
        <f>BK246</f>
        <v>0</v>
      </c>
      <c r="O246" s="236"/>
      <c r="P246" s="236"/>
      <c r="Q246" s="236"/>
      <c r="R246" s="126"/>
      <c r="T246" s="127"/>
      <c r="U246" s="124"/>
      <c r="V246" s="124"/>
      <c r="W246" s="128">
        <f>SUM(W247:W250)</f>
        <v>2.8520832</v>
      </c>
      <c r="X246" s="124"/>
      <c r="Y246" s="128">
        <f>SUM(Y247:Y250)</f>
        <v>3.3823199999999998E-2</v>
      </c>
      <c r="Z246" s="124"/>
      <c r="AA246" s="129">
        <f>SUM(AA247:AA250)</f>
        <v>0</v>
      </c>
      <c r="AR246" s="130" t="s">
        <v>143</v>
      </c>
      <c r="AT246" s="131" t="s">
        <v>71</v>
      </c>
      <c r="AU246" s="131" t="s">
        <v>77</v>
      </c>
      <c r="AY246" s="130" t="s">
        <v>136</v>
      </c>
      <c r="BK246" s="132">
        <f>SUM(BK247:BK250)</f>
        <v>0</v>
      </c>
    </row>
    <row r="247" spans="2:65" s="1" customFormat="1" ht="38.25" customHeight="1">
      <c r="B247" s="134"/>
      <c r="C247" s="135" t="s">
        <v>377</v>
      </c>
      <c r="D247" s="135" t="s">
        <v>138</v>
      </c>
      <c r="E247" s="136" t="s">
        <v>378</v>
      </c>
      <c r="F247" s="221" t="s">
        <v>379</v>
      </c>
      <c r="G247" s="221"/>
      <c r="H247" s="221"/>
      <c r="I247" s="221"/>
      <c r="J247" s="137" t="s">
        <v>160</v>
      </c>
      <c r="K247" s="138">
        <v>20.399999999999999</v>
      </c>
      <c r="L247" s="222"/>
      <c r="M247" s="222"/>
      <c r="N247" s="222">
        <f>ROUND(L247*K247,3)</f>
        <v>0</v>
      </c>
      <c r="O247" s="222"/>
      <c r="P247" s="222"/>
      <c r="Q247" s="222"/>
      <c r="R247" s="139"/>
      <c r="T247" s="140" t="s">
        <v>5</v>
      </c>
      <c r="U247" s="42" t="s">
        <v>39</v>
      </c>
      <c r="V247" s="141">
        <v>6.4638000000000001E-2</v>
      </c>
      <c r="W247" s="141">
        <f>V247*K247</f>
        <v>1.3186152</v>
      </c>
      <c r="X247" s="141">
        <v>0</v>
      </c>
      <c r="Y247" s="141">
        <f>X247*K247</f>
        <v>0</v>
      </c>
      <c r="Z247" s="141">
        <v>0</v>
      </c>
      <c r="AA247" s="142">
        <f>Z247*K247</f>
        <v>0</v>
      </c>
      <c r="AR247" s="20" t="s">
        <v>223</v>
      </c>
      <c r="AT247" s="20" t="s">
        <v>138</v>
      </c>
      <c r="AU247" s="20" t="s">
        <v>143</v>
      </c>
      <c r="AY247" s="20" t="s">
        <v>136</v>
      </c>
      <c r="BE247" s="143">
        <f>IF(U247="základná",N247,0)</f>
        <v>0</v>
      </c>
      <c r="BF247" s="143">
        <f>IF(U247="znížená",N247,0)</f>
        <v>0</v>
      </c>
      <c r="BG247" s="143">
        <f>IF(U247="zákl. prenesená",N247,0)</f>
        <v>0</v>
      </c>
      <c r="BH247" s="143">
        <f>IF(U247="zníž. prenesená",N247,0)</f>
        <v>0</v>
      </c>
      <c r="BI247" s="143">
        <f>IF(U247="nulová",N247,0)</f>
        <v>0</v>
      </c>
      <c r="BJ247" s="20" t="s">
        <v>143</v>
      </c>
      <c r="BK247" s="144">
        <f>ROUND(L247*K247,3)</f>
        <v>0</v>
      </c>
      <c r="BL247" s="20" t="s">
        <v>223</v>
      </c>
      <c r="BM247" s="20" t="s">
        <v>380</v>
      </c>
    </row>
    <row r="248" spans="2:65" s="1" customFormat="1" ht="25.5" customHeight="1">
      <c r="B248" s="134"/>
      <c r="C248" s="161" t="s">
        <v>381</v>
      </c>
      <c r="D248" s="161" t="s">
        <v>265</v>
      </c>
      <c r="E248" s="162" t="s">
        <v>382</v>
      </c>
      <c r="F248" s="237" t="s">
        <v>383</v>
      </c>
      <c r="G248" s="237"/>
      <c r="H248" s="237"/>
      <c r="I248" s="237"/>
      <c r="J248" s="163" t="s">
        <v>160</v>
      </c>
      <c r="K248" s="164">
        <v>20.808</v>
      </c>
      <c r="L248" s="238"/>
      <c r="M248" s="238"/>
      <c r="N248" s="238">
        <f>ROUND(L248*K248,3)</f>
        <v>0</v>
      </c>
      <c r="O248" s="222"/>
      <c r="P248" s="222"/>
      <c r="Q248" s="222"/>
      <c r="R248" s="139"/>
      <c r="T248" s="140" t="s">
        <v>5</v>
      </c>
      <c r="U248" s="42" t="s">
        <v>39</v>
      </c>
      <c r="V248" s="141">
        <v>0</v>
      </c>
      <c r="W248" s="141">
        <f>V248*K248</f>
        <v>0</v>
      </c>
      <c r="X248" s="141">
        <v>4.0000000000000002E-4</v>
      </c>
      <c r="Y248" s="141">
        <f>X248*K248</f>
        <v>8.3232000000000011E-3</v>
      </c>
      <c r="Z248" s="141">
        <v>0</v>
      </c>
      <c r="AA248" s="142">
        <f>Z248*K248</f>
        <v>0</v>
      </c>
      <c r="AR248" s="20" t="s">
        <v>336</v>
      </c>
      <c r="AT248" s="20" t="s">
        <v>265</v>
      </c>
      <c r="AU248" s="20" t="s">
        <v>143</v>
      </c>
      <c r="AY248" s="20" t="s">
        <v>136</v>
      </c>
      <c r="BE248" s="143">
        <f>IF(U248="základná",N248,0)</f>
        <v>0</v>
      </c>
      <c r="BF248" s="143">
        <f>IF(U248="znížená",N248,0)</f>
        <v>0</v>
      </c>
      <c r="BG248" s="143">
        <f>IF(U248="zákl. prenesená",N248,0)</f>
        <v>0</v>
      </c>
      <c r="BH248" s="143">
        <f>IF(U248="zníž. prenesená",N248,0)</f>
        <v>0</v>
      </c>
      <c r="BI248" s="143">
        <f>IF(U248="nulová",N248,0)</f>
        <v>0</v>
      </c>
      <c r="BJ248" s="20" t="s">
        <v>143</v>
      </c>
      <c r="BK248" s="144">
        <f>ROUND(L248*K248,3)</f>
        <v>0</v>
      </c>
      <c r="BL248" s="20" t="s">
        <v>223</v>
      </c>
      <c r="BM248" s="20" t="s">
        <v>384</v>
      </c>
    </row>
    <row r="249" spans="2:65" s="1" customFormat="1" ht="38.25" customHeight="1">
      <c r="B249" s="134"/>
      <c r="C249" s="135" t="s">
        <v>385</v>
      </c>
      <c r="D249" s="135" t="s">
        <v>138</v>
      </c>
      <c r="E249" s="136" t="s">
        <v>386</v>
      </c>
      <c r="F249" s="221" t="s">
        <v>387</v>
      </c>
      <c r="G249" s="221"/>
      <c r="H249" s="221"/>
      <c r="I249" s="221"/>
      <c r="J249" s="137" t="s">
        <v>160</v>
      </c>
      <c r="K249" s="138">
        <v>20.399999999999999</v>
      </c>
      <c r="L249" s="222"/>
      <c r="M249" s="222"/>
      <c r="N249" s="222">
        <f>ROUND(L249*K249,3)</f>
        <v>0</v>
      </c>
      <c r="O249" s="222"/>
      <c r="P249" s="222"/>
      <c r="Q249" s="222"/>
      <c r="R249" s="139"/>
      <c r="T249" s="140" t="s">
        <v>5</v>
      </c>
      <c r="U249" s="42" t="s">
        <v>39</v>
      </c>
      <c r="V249" s="141">
        <v>7.22E-2</v>
      </c>
      <c r="W249" s="141">
        <f>V249*K249</f>
        <v>1.47288</v>
      </c>
      <c r="X249" s="141">
        <v>1.25E-3</v>
      </c>
      <c r="Y249" s="141">
        <f>X249*K249</f>
        <v>2.5499999999999998E-2</v>
      </c>
      <c r="Z249" s="141">
        <v>0</v>
      </c>
      <c r="AA249" s="142">
        <f>Z249*K249</f>
        <v>0</v>
      </c>
      <c r="AR249" s="20" t="s">
        <v>223</v>
      </c>
      <c r="AT249" s="20" t="s">
        <v>138</v>
      </c>
      <c r="AU249" s="20" t="s">
        <v>143</v>
      </c>
      <c r="AY249" s="20" t="s">
        <v>136</v>
      </c>
      <c r="BE249" s="143">
        <f>IF(U249="základná",N249,0)</f>
        <v>0</v>
      </c>
      <c r="BF249" s="143">
        <f>IF(U249="znížená",N249,0)</f>
        <v>0</v>
      </c>
      <c r="BG249" s="143">
        <f>IF(U249="zákl. prenesená",N249,0)</f>
        <v>0</v>
      </c>
      <c r="BH249" s="143">
        <f>IF(U249="zníž. prenesená",N249,0)</f>
        <v>0</v>
      </c>
      <c r="BI249" s="143">
        <f>IF(U249="nulová",N249,0)</f>
        <v>0</v>
      </c>
      <c r="BJ249" s="20" t="s">
        <v>143</v>
      </c>
      <c r="BK249" s="144">
        <f>ROUND(L249*K249,3)</f>
        <v>0</v>
      </c>
      <c r="BL249" s="20" t="s">
        <v>223</v>
      </c>
      <c r="BM249" s="20" t="s">
        <v>388</v>
      </c>
    </row>
    <row r="250" spans="2:65" s="1" customFormat="1" ht="25.5" customHeight="1">
      <c r="B250" s="134"/>
      <c r="C250" s="135" t="s">
        <v>389</v>
      </c>
      <c r="D250" s="135" t="s">
        <v>138</v>
      </c>
      <c r="E250" s="136" t="s">
        <v>390</v>
      </c>
      <c r="F250" s="221" t="s">
        <v>391</v>
      </c>
      <c r="G250" s="221"/>
      <c r="H250" s="221"/>
      <c r="I250" s="221"/>
      <c r="J250" s="137" t="s">
        <v>175</v>
      </c>
      <c r="K250" s="138">
        <v>3.4000000000000002E-2</v>
      </c>
      <c r="L250" s="222"/>
      <c r="M250" s="222"/>
      <c r="N250" s="222">
        <f>ROUND(L250*K250,3)</f>
        <v>0</v>
      </c>
      <c r="O250" s="222"/>
      <c r="P250" s="222"/>
      <c r="Q250" s="222"/>
      <c r="R250" s="139"/>
      <c r="T250" s="140" t="s">
        <v>5</v>
      </c>
      <c r="U250" s="42" t="s">
        <v>39</v>
      </c>
      <c r="V250" s="141">
        <v>1.782</v>
      </c>
      <c r="W250" s="141">
        <f>V250*K250</f>
        <v>6.0588000000000003E-2</v>
      </c>
      <c r="X250" s="141">
        <v>0</v>
      </c>
      <c r="Y250" s="141">
        <f>X250*K250</f>
        <v>0</v>
      </c>
      <c r="Z250" s="141">
        <v>0</v>
      </c>
      <c r="AA250" s="142">
        <f>Z250*K250</f>
        <v>0</v>
      </c>
      <c r="AR250" s="20" t="s">
        <v>223</v>
      </c>
      <c r="AT250" s="20" t="s">
        <v>138</v>
      </c>
      <c r="AU250" s="20" t="s">
        <v>143</v>
      </c>
      <c r="AY250" s="20" t="s">
        <v>136</v>
      </c>
      <c r="BE250" s="143">
        <f>IF(U250="základná",N250,0)</f>
        <v>0</v>
      </c>
      <c r="BF250" s="143">
        <f>IF(U250="znížená",N250,0)</f>
        <v>0</v>
      </c>
      <c r="BG250" s="143">
        <f>IF(U250="zákl. prenesená",N250,0)</f>
        <v>0</v>
      </c>
      <c r="BH250" s="143">
        <f>IF(U250="zníž. prenesená",N250,0)</f>
        <v>0</v>
      </c>
      <c r="BI250" s="143">
        <f>IF(U250="nulová",N250,0)</f>
        <v>0</v>
      </c>
      <c r="BJ250" s="20" t="s">
        <v>143</v>
      </c>
      <c r="BK250" s="144">
        <f>ROUND(L250*K250,3)</f>
        <v>0</v>
      </c>
      <c r="BL250" s="20" t="s">
        <v>223</v>
      </c>
      <c r="BM250" s="20" t="s">
        <v>392</v>
      </c>
    </row>
    <row r="251" spans="2:65" s="9" customFormat="1" ht="29.85" customHeight="1">
      <c r="B251" s="123"/>
      <c r="C251" s="124"/>
      <c r="D251" s="133" t="s">
        <v>106</v>
      </c>
      <c r="E251" s="133"/>
      <c r="F251" s="133"/>
      <c r="G251" s="133"/>
      <c r="H251" s="133"/>
      <c r="I251" s="133"/>
      <c r="J251" s="133"/>
      <c r="K251" s="133"/>
      <c r="L251" s="133"/>
      <c r="M251" s="133"/>
      <c r="N251" s="235">
        <f>BK251</f>
        <v>0</v>
      </c>
      <c r="O251" s="236"/>
      <c r="P251" s="236"/>
      <c r="Q251" s="236"/>
      <c r="R251" s="126"/>
      <c r="T251" s="127"/>
      <c r="U251" s="124"/>
      <c r="V251" s="124"/>
      <c r="W251" s="128">
        <f>SUM(W252:W254)</f>
        <v>0.55113000000000001</v>
      </c>
      <c r="X251" s="124"/>
      <c r="Y251" s="128">
        <f>SUM(Y252:Y254)</f>
        <v>1.8400000000000001E-3</v>
      </c>
      <c r="Z251" s="124"/>
      <c r="AA251" s="129">
        <f>SUM(AA252:AA254)</f>
        <v>0</v>
      </c>
      <c r="AR251" s="130" t="s">
        <v>143</v>
      </c>
      <c r="AT251" s="131" t="s">
        <v>71</v>
      </c>
      <c r="AU251" s="131" t="s">
        <v>77</v>
      </c>
      <c r="AY251" s="130" t="s">
        <v>136</v>
      </c>
      <c r="BK251" s="132">
        <f>SUM(BK252:BK254)</f>
        <v>0</v>
      </c>
    </row>
    <row r="252" spans="2:65" s="1" customFormat="1" ht="38.25" customHeight="1">
      <c r="B252" s="134"/>
      <c r="C252" s="135" t="s">
        <v>393</v>
      </c>
      <c r="D252" s="135" t="s">
        <v>138</v>
      </c>
      <c r="E252" s="136" t="s">
        <v>394</v>
      </c>
      <c r="F252" s="221" t="s">
        <v>395</v>
      </c>
      <c r="G252" s="221"/>
      <c r="H252" s="221"/>
      <c r="I252" s="221"/>
      <c r="J252" s="137" t="s">
        <v>396</v>
      </c>
      <c r="K252" s="138">
        <v>1</v>
      </c>
      <c r="L252" s="222"/>
      <c r="M252" s="222"/>
      <c r="N252" s="222">
        <f>ROUND(L252*K252,3)</f>
        <v>0</v>
      </c>
      <c r="O252" s="222"/>
      <c r="P252" s="222"/>
      <c r="Q252" s="222"/>
      <c r="R252" s="139"/>
      <c r="T252" s="140" t="s">
        <v>5</v>
      </c>
      <c r="U252" s="42" t="s">
        <v>39</v>
      </c>
      <c r="V252" s="141">
        <v>9.844E-2</v>
      </c>
      <c r="W252" s="141">
        <f>V252*K252</f>
        <v>9.844E-2</v>
      </c>
      <c r="X252" s="141">
        <v>6.4000000000000005E-4</v>
      </c>
      <c r="Y252" s="141">
        <f>X252*K252</f>
        <v>6.4000000000000005E-4</v>
      </c>
      <c r="Z252" s="141">
        <v>0</v>
      </c>
      <c r="AA252" s="142">
        <f>Z252*K252</f>
        <v>0</v>
      </c>
      <c r="AR252" s="20" t="s">
        <v>223</v>
      </c>
      <c r="AT252" s="20" t="s">
        <v>138</v>
      </c>
      <c r="AU252" s="20" t="s">
        <v>143</v>
      </c>
      <c r="AY252" s="20" t="s">
        <v>136</v>
      </c>
      <c r="BE252" s="143">
        <f>IF(U252="základná",N252,0)</f>
        <v>0</v>
      </c>
      <c r="BF252" s="143">
        <f>IF(U252="znížená",N252,0)</f>
        <v>0</v>
      </c>
      <c r="BG252" s="143">
        <f>IF(U252="zákl. prenesená",N252,0)</f>
        <v>0</v>
      </c>
      <c r="BH252" s="143">
        <f>IF(U252="zníž. prenesená",N252,0)</f>
        <v>0</v>
      </c>
      <c r="BI252" s="143">
        <f>IF(U252="nulová",N252,0)</f>
        <v>0</v>
      </c>
      <c r="BJ252" s="20" t="s">
        <v>143</v>
      </c>
      <c r="BK252" s="144">
        <f>ROUND(L252*K252,3)</f>
        <v>0</v>
      </c>
      <c r="BL252" s="20" t="s">
        <v>223</v>
      </c>
      <c r="BM252" s="20" t="s">
        <v>397</v>
      </c>
    </row>
    <row r="253" spans="2:65" s="1" customFormat="1" ht="25.5" customHeight="1">
      <c r="B253" s="134"/>
      <c r="C253" s="135" t="s">
        <v>398</v>
      </c>
      <c r="D253" s="135" t="s">
        <v>138</v>
      </c>
      <c r="E253" s="136" t="s">
        <v>399</v>
      </c>
      <c r="F253" s="221" t="s">
        <v>400</v>
      </c>
      <c r="G253" s="221"/>
      <c r="H253" s="221"/>
      <c r="I253" s="221"/>
      <c r="J253" s="137" t="s">
        <v>196</v>
      </c>
      <c r="K253" s="138">
        <v>1</v>
      </c>
      <c r="L253" s="222"/>
      <c r="M253" s="222"/>
      <c r="N253" s="222">
        <f>ROUND(L253*K253,3)</f>
        <v>0</v>
      </c>
      <c r="O253" s="222"/>
      <c r="P253" s="222"/>
      <c r="Q253" s="222"/>
      <c r="R253" s="139"/>
      <c r="T253" s="140" t="s">
        <v>5</v>
      </c>
      <c r="U253" s="42" t="s">
        <v>39</v>
      </c>
      <c r="V253" s="141">
        <v>0.45268999999999998</v>
      </c>
      <c r="W253" s="141">
        <f>V253*K253</f>
        <v>0.45268999999999998</v>
      </c>
      <c r="X253" s="141">
        <v>4.6000000000000001E-4</v>
      </c>
      <c r="Y253" s="141">
        <f>X253*K253</f>
        <v>4.6000000000000001E-4</v>
      </c>
      <c r="Z253" s="141">
        <v>0</v>
      </c>
      <c r="AA253" s="142">
        <f>Z253*K253</f>
        <v>0</v>
      </c>
      <c r="AR253" s="20" t="s">
        <v>223</v>
      </c>
      <c r="AT253" s="20" t="s">
        <v>138</v>
      </c>
      <c r="AU253" s="20" t="s">
        <v>143</v>
      </c>
      <c r="AY253" s="20" t="s">
        <v>136</v>
      </c>
      <c r="BE253" s="143">
        <f>IF(U253="základná",N253,0)</f>
        <v>0</v>
      </c>
      <c r="BF253" s="143">
        <f>IF(U253="znížená",N253,0)</f>
        <v>0</v>
      </c>
      <c r="BG253" s="143">
        <f>IF(U253="zákl. prenesená",N253,0)</f>
        <v>0</v>
      </c>
      <c r="BH253" s="143">
        <f>IF(U253="zníž. prenesená",N253,0)</f>
        <v>0</v>
      </c>
      <c r="BI253" s="143">
        <f>IF(U253="nulová",N253,0)</f>
        <v>0</v>
      </c>
      <c r="BJ253" s="20" t="s">
        <v>143</v>
      </c>
      <c r="BK253" s="144">
        <f>ROUND(L253*K253,3)</f>
        <v>0</v>
      </c>
      <c r="BL253" s="20" t="s">
        <v>223</v>
      </c>
      <c r="BM253" s="20" t="s">
        <v>401</v>
      </c>
    </row>
    <row r="254" spans="2:65" s="1" customFormat="1" ht="63.75" customHeight="1">
      <c r="B254" s="134"/>
      <c r="C254" s="161" t="s">
        <v>402</v>
      </c>
      <c r="D254" s="161" t="s">
        <v>265</v>
      </c>
      <c r="E254" s="162" t="s">
        <v>403</v>
      </c>
      <c r="F254" s="237" t="s">
        <v>404</v>
      </c>
      <c r="G254" s="237"/>
      <c r="H254" s="237"/>
      <c r="I254" s="237"/>
      <c r="J254" s="163" t="s">
        <v>196</v>
      </c>
      <c r="K254" s="164">
        <v>1</v>
      </c>
      <c r="L254" s="238"/>
      <c r="M254" s="238"/>
      <c r="N254" s="238">
        <f>ROUND(L254*K254,3)</f>
        <v>0</v>
      </c>
      <c r="O254" s="222"/>
      <c r="P254" s="222"/>
      <c r="Q254" s="222"/>
      <c r="R254" s="139"/>
      <c r="T254" s="140" t="s">
        <v>5</v>
      </c>
      <c r="U254" s="42" t="s">
        <v>39</v>
      </c>
      <c r="V254" s="141">
        <v>0</v>
      </c>
      <c r="W254" s="141">
        <f>V254*K254</f>
        <v>0</v>
      </c>
      <c r="X254" s="141">
        <v>7.3999999999999999E-4</v>
      </c>
      <c r="Y254" s="141">
        <f>X254*K254</f>
        <v>7.3999999999999999E-4</v>
      </c>
      <c r="Z254" s="141">
        <v>0</v>
      </c>
      <c r="AA254" s="142">
        <f>Z254*K254</f>
        <v>0</v>
      </c>
      <c r="AR254" s="20" t="s">
        <v>336</v>
      </c>
      <c r="AT254" s="20" t="s">
        <v>265</v>
      </c>
      <c r="AU254" s="20" t="s">
        <v>143</v>
      </c>
      <c r="AY254" s="20" t="s">
        <v>136</v>
      </c>
      <c r="BE254" s="143">
        <f>IF(U254="základná",N254,0)</f>
        <v>0</v>
      </c>
      <c r="BF254" s="143">
        <f>IF(U254="znížená",N254,0)</f>
        <v>0</v>
      </c>
      <c r="BG254" s="143">
        <f>IF(U254="zákl. prenesená",N254,0)</f>
        <v>0</v>
      </c>
      <c r="BH254" s="143">
        <f>IF(U254="zníž. prenesená",N254,0)</f>
        <v>0</v>
      </c>
      <c r="BI254" s="143">
        <f>IF(U254="nulová",N254,0)</f>
        <v>0</v>
      </c>
      <c r="BJ254" s="20" t="s">
        <v>143</v>
      </c>
      <c r="BK254" s="144">
        <f>ROUND(L254*K254,3)</f>
        <v>0</v>
      </c>
      <c r="BL254" s="20" t="s">
        <v>223</v>
      </c>
      <c r="BM254" s="20" t="s">
        <v>405</v>
      </c>
    </row>
    <row r="255" spans="2:65" s="9" customFormat="1" ht="29.85" customHeight="1">
      <c r="B255" s="123"/>
      <c r="C255" s="124"/>
      <c r="D255" s="133" t="s">
        <v>107</v>
      </c>
      <c r="E255" s="133"/>
      <c r="F255" s="133"/>
      <c r="G255" s="133"/>
      <c r="H255" s="133"/>
      <c r="I255" s="133"/>
      <c r="J255" s="133"/>
      <c r="K255" s="133"/>
      <c r="L255" s="133"/>
      <c r="M255" s="133"/>
      <c r="N255" s="235">
        <f>BK255</f>
        <v>0</v>
      </c>
      <c r="O255" s="236"/>
      <c r="P255" s="236"/>
      <c r="Q255" s="236"/>
      <c r="R255" s="126"/>
      <c r="T255" s="127"/>
      <c r="U255" s="124"/>
      <c r="V255" s="124"/>
      <c r="W255" s="128">
        <f>SUM(W256:W275)</f>
        <v>23.734705999999999</v>
      </c>
      <c r="X255" s="124"/>
      <c r="Y255" s="128">
        <f>SUM(Y256:Y275)</f>
        <v>0.23408999999999999</v>
      </c>
      <c r="Z255" s="124"/>
      <c r="AA255" s="129">
        <f>SUM(AA256:AA275)</f>
        <v>0</v>
      </c>
      <c r="AR255" s="130" t="s">
        <v>143</v>
      </c>
      <c r="AT255" s="131" t="s">
        <v>71</v>
      </c>
      <c r="AU255" s="131" t="s">
        <v>77</v>
      </c>
      <c r="AY255" s="130" t="s">
        <v>136</v>
      </c>
      <c r="BK255" s="132">
        <f>SUM(BK256:BK275)</f>
        <v>0</v>
      </c>
    </row>
    <row r="256" spans="2:65" s="1" customFormat="1" ht="25.5" customHeight="1">
      <c r="B256" s="134"/>
      <c r="C256" s="135" t="s">
        <v>406</v>
      </c>
      <c r="D256" s="135" t="s">
        <v>138</v>
      </c>
      <c r="E256" s="136" t="s">
        <v>407</v>
      </c>
      <c r="F256" s="221" t="s">
        <v>408</v>
      </c>
      <c r="G256" s="221"/>
      <c r="H256" s="221"/>
      <c r="I256" s="221"/>
      <c r="J256" s="137" t="s">
        <v>409</v>
      </c>
      <c r="K256" s="138">
        <v>3</v>
      </c>
      <c r="L256" s="222"/>
      <c r="M256" s="222"/>
      <c r="N256" s="222">
        <f t="shared" ref="N256:N275" si="0">ROUND(L256*K256,3)</f>
        <v>0</v>
      </c>
      <c r="O256" s="222"/>
      <c r="P256" s="222"/>
      <c r="Q256" s="222"/>
      <c r="R256" s="139"/>
      <c r="T256" s="140" t="s">
        <v>5</v>
      </c>
      <c r="U256" s="42" t="s">
        <v>39</v>
      </c>
      <c r="V256" s="141">
        <v>1.2739799999999999</v>
      </c>
      <c r="W256" s="141">
        <f t="shared" ref="W256:W275" si="1">V256*K256</f>
        <v>3.8219399999999997</v>
      </c>
      <c r="X256" s="141">
        <v>8.4000000000000003E-4</v>
      </c>
      <c r="Y256" s="141">
        <f t="shared" ref="Y256:Y275" si="2">X256*K256</f>
        <v>2.5200000000000001E-3</v>
      </c>
      <c r="Z256" s="141">
        <v>0</v>
      </c>
      <c r="AA256" s="142">
        <f t="shared" ref="AA256:AA275" si="3">Z256*K256</f>
        <v>0</v>
      </c>
      <c r="AR256" s="20" t="s">
        <v>223</v>
      </c>
      <c r="AT256" s="20" t="s">
        <v>138</v>
      </c>
      <c r="AU256" s="20" t="s">
        <v>143</v>
      </c>
      <c r="AY256" s="20" t="s">
        <v>136</v>
      </c>
      <c r="BE256" s="143">
        <f t="shared" ref="BE256:BE275" si="4">IF(U256="základná",N256,0)</f>
        <v>0</v>
      </c>
      <c r="BF256" s="143">
        <f t="shared" ref="BF256:BF275" si="5">IF(U256="znížená",N256,0)</f>
        <v>0</v>
      </c>
      <c r="BG256" s="143">
        <f t="shared" ref="BG256:BG275" si="6">IF(U256="zákl. prenesená",N256,0)</f>
        <v>0</v>
      </c>
      <c r="BH256" s="143">
        <f t="shared" ref="BH256:BH275" si="7">IF(U256="zníž. prenesená",N256,0)</f>
        <v>0</v>
      </c>
      <c r="BI256" s="143">
        <f t="shared" ref="BI256:BI275" si="8">IF(U256="nulová",N256,0)</f>
        <v>0</v>
      </c>
      <c r="BJ256" s="20" t="s">
        <v>143</v>
      </c>
      <c r="BK256" s="144">
        <f t="shared" ref="BK256:BK275" si="9">ROUND(L256*K256,3)</f>
        <v>0</v>
      </c>
      <c r="BL256" s="20" t="s">
        <v>223</v>
      </c>
      <c r="BM256" s="20" t="s">
        <v>410</v>
      </c>
    </row>
    <row r="257" spans="2:65" s="1" customFormat="1" ht="16.5" customHeight="1">
      <c r="B257" s="134"/>
      <c r="C257" s="161" t="s">
        <v>411</v>
      </c>
      <c r="D257" s="161" t="s">
        <v>265</v>
      </c>
      <c r="E257" s="162" t="s">
        <v>412</v>
      </c>
      <c r="F257" s="237" t="s">
        <v>413</v>
      </c>
      <c r="G257" s="237"/>
      <c r="H257" s="237"/>
      <c r="I257" s="237"/>
      <c r="J257" s="163" t="s">
        <v>196</v>
      </c>
      <c r="K257" s="164">
        <v>3</v>
      </c>
      <c r="L257" s="238"/>
      <c r="M257" s="238"/>
      <c r="N257" s="238">
        <f t="shared" si="0"/>
        <v>0</v>
      </c>
      <c r="O257" s="222"/>
      <c r="P257" s="222"/>
      <c r="Q257" s="222"/>
      <c r="R257" s="139"/>
      <c r="T257" s="140" t="s">
        <v>5</v>
      </c>
      <c r="U257" s="42" t="s">
        <v>39</v>
      </c>
      <c r="V257" s="141">
        <v>0</v>
      </c>
      <c r="W257" s="141">
        <f t="shared" si="1"/>
        <v>0</v>
      </c>
      <c r="X257" s="141">
        <v>2.58E-2</v>
      </c>
      <c r="Y257" s="141">
        <f t="shared" si="2"/>
        <v>7.7399999999999997E-2</v>
      </c>
      <c r="Z257" s="141">
        <v>0</v>
      </c>
      <c r="AA257" s="142">
        <f t="shared" si="3"/>
        <v>0</v>
      </c>
      <c r="AR257" s="20" t="s">
        <v>336</v>
      </c>
      <c r="AT257" s="20" t="s">
        <v>265</v>
      </c>
      <c r="AU257" s="20" t="s">
        <v>143</v>
      </c>
      <c r="AY257" s="20" t="s">
        <v>136</v>
      </c>
      <c r="BE257" s="143">
        <f t="shared" si="4"/>
        <v>0</v>
      </c>
      <c r="BF257" s="143">
        <f t="shared" si="5"/>
        <v>0</v>
      </c>
      <c r="BG257" s="143">
        <f t="shared" si="6"/>
        <v>0</v>
      </c>
      <c r="BH257" s="143">
        <f t="shared" si="7"/>
        <v>0</v>
      </c>
      <c r="BI257" s="143">
        <f t="shared" si="8"/>
        <v>0</v>
      </c>
      <c r="BJ257" s="20" t="s">
        <v>143</v>
      </c>
      <c r="BK257" s="144">
        <f t="shared" si="9"/>
        <v>0</v>
      </c>
      <c r="BL257" s="20" t="s">
        <v>223</v>
      </c>
      <c r="BM257" s="20" t="s">
        <v>414</v>
      </c>
    </row>
    <row r="258" spans="2:65" s="1" customFormat="1" ht="25.5" customHeight="1">
      <c r="B258" s="134"/>
      <c r="C258" s="135" t="s">
        <v>415</v>
      </c>
      <c r="D258" s="135" t="s">
        <v>138</v>
      </c>
      <c r="E258" s="136" t="s">
        <v>416</v>
      </c>
      <c r="F258" s="221" t="s">
        <v>417</v>
      </c>
      <c r="G258" s="221"/>
      <c r="H258" s="221"/>
      <c r="I258" s="221"/>
      <c r="J258" s="137" t="s">
        <v>409</v>
      </c>
      <c r="K258" s="138">
        <v>1</v>
      </c>
      <c r="L258" s="222"/>
      <c r="M258" s="222"/>
      <c r="N258" s="222">
        <f t="shared" si="0"/>
        <v>0</v>
      </c>
      <c r="O258" s="222"/>
      <c r="P258" s="222"/>
      <c r="Q258" s="222"/>
      <c r="R258" s="139"/>
      <c r="T258" s="140" t="s">
        <v>5</v>
      </c>
      <c r="U258" s="42" t="s">
        <v>39</v>
      </c>
      <c r="V258" s="141">
        <v>0.74912999999999996</v>
      </c>
      <c r="W258" s="141">
        <f t="shared" si="1"/>
        <v>0.74912999999999996</v>
      </c>
      <c r="X258" s="141">
        <v>3.5500000000000002E-3</v>
      </c>
      <c r="Y258" s="141">
        <f t="shared" si="2"/>
        <v>3.5500000000000002E-3</v>
      </c>
      <c r="Z258" s="141">
        <v>0</v>
      </c>
      <c r="AA258" s="142">
        <f t="shared" si="3"/>
        <v>0</v>
      </c>
      <c r="AR258" s="20" t="s">
        <v>223</v>
      </c>
      <c r="AT258" s="20" t="s">
        <v>138</v>
      </c>
      <c r="AU258" s="20" t="s">
        <v>143</v>
      </c>
      <c r="AY258" s="20" t="s">
        <v>136</v>
      </c>
      <c r="BE258" s="143">
        <f t="shared" si="4"/>
        <v>0</v>
      </c>
      <c r="BF258" s="143">
        <f t="shared" si="5"/>
        <v>0</v>
      </c>
      <c r="BG258" s="143">
        <f t="shared" si="6"/>
        <v>0</v>
      </c>
      <c r="BH258" s="143">
        <f t="shared" si="7"/>
        <v>0</v>
      </c>
      <c r="BI258" s="143">
        <f t="shared" si="8"/>
        <v>0</v>
      </c>
      <c r="BJ258" s="20" t="s">
        <v>143</v>
      </c>
      <c r="BK258" s="144">
        <f t="shared" si="9"/>
        <v>0</v>
      </c>
      <c r="BL258" s="20" t="s">
        <v>223</v>
      </c>
      <c r="BM258" s="20" t="s">
        <v>418</v>
      </c>
    </row>
    <row r="259" spans="2:65" s="1" customFormat="1" ht="16.5" customHeight="1">
      <c r="B259" s="134"/>
      <c r="C259" s="161" t="s">
        <v>419</v>
      </c>
      <c r="D259" s="161" t="s">
        <v>265</v>
      </c>
      <c r="E259" s="162" t="s">
        <v>420</v>
      </c>
      <c r="F259" s="237" t="s">
        <v>421</v>
      </c>
      <c r="G259" s="237"/>
      <c r="H259" s="237"/>
      <c r="I259" s="237"/>
      <c r="J259" s="163" t="s">
        <v>196</v>
      </c>
      <c r="K259" s="164">
        <v>1</v>
      </c>
      <c r="L259" s="238"/>
      <c r="M259" s="238"/>
      <c r="N259" s="238">
        <f t="shared" si="0"/>
        <v>0</v>
      </c>
      <c r="O259" s="222"/>
      <c r="P259" s="222"/>
      <c r="Q259" s="222"/>
      <c r="R259" s="139"/>
      <c r="T259" s="140" t="s">
        <v>5</v>
      </c>
      <c r="U259" s="42" t="s">
        <v>39</v>
      </c>
      <c r="V259" s="141">
        <v>0</v>
      </c>
      <c r="W259" s="141">
        <f t="shared" si="1"/>
        <v>0</v>
      </c>
      <c r="X259" s="141">
        <v>1.4500000000000001E-2</v>
      </c>
      <c r="Y259" s="141">
        <f t="shared" si="2"/>
        <v>1.4500000000000001E-2</v>
      </c>
      <c r="Z259" s="141">
        <v>0</v>
      </c>
      <c r="AA259" s="142">
        <f t="shared" si="3"/>
        <v>0</v>
      </c>
      <c r="AR259" s="20" t="s">
        <v>336</v>
      </c>
      <c r="AT259" s="20" t="s">
        <v>265</v>
      </c>
      <c r="AU259" s="20" t="s">
        <v>143</v>
      </c>
      <c r="AY259" s="20" t="s">
        <v>136</v>
      </c>
      <c r="BE259" s="143">
        <f t="shared" si="4"/>
        <v>0</v>
      </c>
      <c r="BF259" s="143">
        <f t="shared" si="5"/>
        <v>0</v>
      </c>
      <c r="BG259" s="143">
        <f t="shared" si="6"/>
        <v>0</v>
      </c>
      <c r="BH259" s="143">
        <f t="shared" si="7"/>
        <v>0</v>
      </c>
      <c r="BI259" s="143">
        <f t="shared" si="8"/>
        <v>0</v>
      </c>
      <c r="BJ259" s="20" t="s">
        <v>143</v>
      </c>
      <c r="BK259" s="144">
        <f t="shared" si="9"/>
        <v>0</v>
      </c>
      <c r="BL259" s="20" t="s">
        <v>223</v>
      </c>
      <c r="BM259" s="20" t="s">
        <v>422</v>
      </c>
    </row>
    <row r="260" spans="2:65" s="1" customFormat="1" ht="25.5" customHeight="1">
      <c r="B260" s="134"/>
      <c r="C260" s="135" t="s">
        <v>423</v>
      </c>
      <c r="D260" s="135" t="s">
        <v>138</v>
      </c>
      <c r="E260" s="136" t="s">
        <v>424</v>
      </c>
      <c r="F260" s="221" t="s">
        <v>425</v>
      </c>
      <c r="G260" s="221"/>
      <c r="H260" s="221"/>
      <c r="I260" s="221"/>
      <c r="J260" s="137" t="s">
        <v>409</v>
      </c>
      <c r="K260" s="138">
        <v>7</v>
      </c>
      <c r="L260" s="222"/>
      <c r="M260" s="222"/>
      <c r="N260" s="222">
        <f t="shared" si="0"/>
        <v>0</v>
      </c>
      <c r="O260" s="222"/>
      <c r="P260" s="222"/>
      <c r="Q260" s="222"/>
      <c r="R260" s="139"/>
      <c r="T260" s="140" t="s">
        <v>5</v>
      </c>
      <c r="U260" s="42" t="s">
        <v>39</v>
      </c>
      <c r="V260" s="141">
        <v>1.4998499999999999</v>
      </c>
      <c r="W260" s="141">
        <f t="shared" si="1"/>
        <v>10.498949999999999</v>
      </c>
      <c r="X260" s="141">
        <v>5.6999999999999998E-4</v>
      </c>
      <c r="Y260" s="141">
        <f t="shared" si="2"/>
        <v>3.9899999999999996E-3</v>
      </c>
      <c r="Z260" s="141">
        <v>0</v>
      </c>
      <c r="AA260" s="142">
        <f t="shared" si="3"/>
        <v>0</v>
      </c>
      <c r="AR260" s="20" t="s">
        <v>223</v>
      </c>
      <c r="AT260" s="20" t="s">
        <v>138</v>
      </c>
      <c r="AU260" s="20" t="s">
        <v>143</v>
      </c>
      <c r="AY260" s="20" t="s">
        <v>136</v>
      </c>
      <c r="BE260" s="143">
        <f t="shared" si="4"/>
        <v>0</v>
      </c>
      <c r="BF260" s="143">
        <f t="shared" si="5"/>
        <v>0</v>
      </c>
      <c r="BG260" s="143">
        <f t="shared" si="6"/>
        <v>0</v>
      </c>
      <c r="BH260" s="143">
        <f t="shared" si="7"/>
        <v>0</v>
      </c>
      <c r="BI260" s="143">
        <f t="shared" si="8"/>
        <v>0</v>
      </c>
      <c r="BJ260" s="20" t="s">
        <v>143</v>
      </c>
      <c r="BK260" s="144">
        <f t="shared" si="9"/>
        <v>0</v>
      </c>
      <c r="BL260" s="20" t="s">
        <v>223</v>
      </c>
      <c r="BM260" s="20" t="s">
        <v>426</v>
      </c>
    </row>
    <row r="261" spans="2:65" s="1" customFormat="1" ht="16.5" customHeight="1">
      <c r="B261" s="134"/>
      <c r="C261" s="161" t="s">
        <v>427</v>
      </c>
      <c r="D261" s="161" t="s">
        <v>265</v>
      </c>
      <c r="E261" s="162" t="s">
        <v>428</v>
      </c>
      <c r="F261" s="237" t="s">
        <v>429</v>
      </c>
      <c r="G261" s="237"/>
      <c r="H261" s="237"/>
      <c r="I261" s="237"/>
      <c r="J261" s="163" t="s">
        <v>196</v>
      </c>
      <c r="K261" s="164">
        <v>5</v>
      </c>
      <c r="L261" s="238"/>
      <c r="M261" s="238"/>
      <c r="N261" s="238">
        <f t="shared" si="0"/>
        <v>0</v>
      </c>
      <c r="O261" s="222"/>
      <c r="P261" s="222"/>
      <c r="Q261" s="222"/>
      <c r="R261" s="139"/>
      <c r="T261" s="140" t="s">
        <v>5</v>
      </c>
      <c r="U261" s="42" t="s">
        <v>39</v>
      </c>
      <c r="V261" s="141">
        <v>0</v>
      </c>
      <c r="W261" s="141">
        <f t="shared" si="1"/>
        <v>0</v>
      </c>
      <c r="X261" s="141">
        <v>1.4999999999999999E-2</v>
      </c>
      <c r="Y261" s="141">
        <f t="shared" si="2"/>
        <v>7.4999999999999997E-2</v>
      </c>
      <c r="Z261" s="141">
        <v>0</v>
      </c>
      <c r="AA261" s="142">
        <f t="shared" si="3"/>
        <v>0</v>
      </c>
      <c r="AR261" s="20" t="s">
        <v>336</v>
      </c>
      <c r="AT261" s="20" t="s">
        <v>265</v>
      </c>
      <c r="AU261" s="20" t="s">
        <v>143</v>
      </c>
      <c r="AY261" s="20" t="s">
        <v>136</v>
      </c>
      <c r="BE261" s="143">
        <f t="shared" si="4"/>
        <v>0</v>
      </c>
      <c r="BF261" s="143">
        <f t="shared" si="5"/>
        <v>0</v>
      </c>
      <c r="BG261" s="143">
        <f t="shared" si="6"/>
        <v>0</v>
      </c>
      <c r="BH261" s="143">
        <f t="shared" si="7"/>
        <v>0</v>
      </c>
      <c r="BI261" s="143">
        <f t="shared" si="8"/>
        <v>0</v>
      </c>
      <c r="BJ261" s="20" t="s">
        <v>143</v>
      </c>
      <c r="BK261" s="144">
        <f t="shared" si="9"/>
        <v>0</v>
      </c>
      <c r="BL261" s="20" t="s">
        <v>223</v>
      </c>
      <c r="BM261" s="20" t="s">
        <v>430</v>
      </c>
    </row>
    <row r="262" spans="2:65" s="1" customFormat="1" ht="16.5" customHeight="1">
      <c r="B262" s="134"/>
      <c r="C262" s="161" t="s">
        <v>431</v>
      </c>
      <c r="D262" s="161" t="s">
        <v>265</v>
      </c>
      <c r="E262" s="162" t="s">
        <v>432</v>
      </c>
      <c r="F262" s="237" t="s">
        <v>433</v>
      </c>
      <c r="G262" s="237"/>
      <c r="H262" s="237"/>
      <c r="I262" s="237"/>
      <c r="J262" s="163" t="s">
        <v>196</v>
      </c>
      <c r="K262" s="164">
        <v>2</v>
      </c>
      <c r="L262" s="238"/>
      <c r="M262" s="238"/>
      <c r="N262" s="238">
        <f t="shared" si="0"/>
        <v>0</v>
      </c>
      <c r="O262" s="222"/>
      <c r="P262" s="222"/>
      <c r="Q262" s="222"/>
      <c r="R262" s="139"/>
      <c r="T262" s="140" t="s">
        <v>5</v>
      </c>
      <c r="U262" s="42" t="s">
        <v>39</v>
      </c>
      <c r="V262" s="141">
        <v>0</v>
      </c>
      <c r="W262" s="141">
        <f t="shared" si="1"/>
        <v>0</v>
      </c>
      <c r="X262" s="141">
        <v>1.4999999999999999E-2</v>
      </c>
      <c r="Y262" s="141">
        <f t="shared" si="2"/>
        <v>0.03</v>
      </c>
      <c r="Z262" s="141">
        <v>0</v>
      </c>
      <c r="AA262" s="142">
        <f t="shared" si="3"/>
        <v>0</v>
      </c>
      <c r="AR262" s="20" t="s">
        <v>336</v>
      </c>
      <c r="AT262" s="20" t="s">
        <v>265</v>
      </c>
      <c r="AU262" s="20" t="s">
        <v>143</v>
      </c>
      <c r="AY262" s="20" t="s">
        <v>136</v>
      </c>
      <c r="BE262" s="143">
        <f t="shared" si="4"/>
        <v>0</v>
      </c>
      <c r="BF262" s="143">
        <f t="shared" si="5"/>
        <v>0</v>
      </c>
      <c r="BG262" s="143">
        <f t="shared" si="6"/>
        <v>0</v>
      </c>
      <c r="BH262" s="143">
        <f t="shared" si="7"/>
        <v>0</v>
      </c>
      <c r="BI262" s="143">
        <f t="shared" si="8"/>
        <v>0</v>
      </c>
      <c r="BJ262" s="20" t="s">
        <v>143</v>
      </c>
      <c r="BK262" s="144">
        <f t="shared" si="9"/>
        <v>0</v>
      </c>
      <c r="BL262" s="20" t="s">
        <v>223</v>
      </c>
      <c r="BM262" s="20" t="s">
        <v>434</v>
      </c>
    </row>
    <row r="263" spans="2:65" s="1" customFormat="1" ht="25.5" customHeight="1">
      <c r="B263" s="134"/>
      <c r="C263" s="135" t="s">
        <v>435</v>
      </c>
      <c r="D263" s="135" t="s">
        <v>138</v>
      </c>
      <c r="E263" s="136" t="s">
        <v>436</v>
      </c>
      <c r="F263" s="221" t="s">
        <v>437</v>
      </c>
      <c r="G263" s="221"/>
      <c r="H263" s="221"/>
      <c r="I263" s="221"/>
      <c r="J263" s="137" t="s">
        <v>409</v>
      </c>
      <c r="K263" s="138">
        <v>3</v>
      </c>
      <c r="L263" s="222"/>
      <c r="M263" s="222"/>
      <c r="N263" s="222">
        <f t="shared" si="0"/>
        <v>0</v>
      </c>
      <c r="O263" s="222"/>
      <c r="P263" s="222"/>
      <c r="Q263" s="222"/>
      <c r="R263" s="139"/>
      <c r="T263" s="140" t="s">
        <v>5</v>
      </c>
      <c r="U263" s="42" t="s">
        <v>39</v>
      </c>
      <c r="V263" s="141">
        <v>0.31245000000000001</v>
      </c>
      <c r="W263" s="141">
        <f t="shared" si="1"/>
        <v>0.93735000000000002</v>
      </c>
      <c r="X263" s="141">
        <v>3.0000000000000001E-5</v>
      </c>
      <c r="Y263" s="141">
        <f t="shared" si="2"/>
        <v>9.0000000000000006E-5</v>
      </c>
      <c r="Z263" s="141">
        <v>0</v>
      </c>
      <c r="AA263" s="142">
        <f t="shared" si="3"/>
        <v>0</v>
      </c>
      <c r="AR263" s="20" t="s">
        <v>223</v>
      </c>
      <c r="AT263" s="20" t="s">
        <v>138</v>
      </c>
      <c r="AU263" s="20" t="s">
        <v>143</v>
      </c>
      <c r="AY263" s="20" t="s">
        <v>136</v>
      </c>
      <c r="BE263" s="143">
        <f t="shared" si="4"/>
        <v>0</v>
      </c>
      <c r="BF263" s="143">
        <f t="shared" si="5"/>
        <v>0</v>
      </c>
      <c r="BG263" s="143">
        <f t="shared" si="6"/>
        <v>0</v>
      </c>
      <c r="BH263" s="143">
        <f t="shared" si="7"/>
        <v>0</v>
      </c>
      <c r="BI263" s="143">
        <f t="shared" si="8"/>
        <v>0</v>
      </c>
      <c r="BJ263" s="20" t="s">
        <v>143</v>
      </c>
      <c r="BK263" s="144">
        <f t="shared" si="9"/>
        <v>0</v>
      </c>
      <c r="BL263" s="20" t="s">
        <v>223</v>
      </c>
      <c r="BM263" s="20" t="s">
        <v>438</v>
      </c>
    </row>
    <row r="264" spans="2:65" s="1" customFormat="1" ht="16.5" customHeight="1">
      <c r="B264" s="134"/>
      <c r="C264" s="161" t="s">
        <v>439</v>
      </c>
      <c r="D264" s="161" t="s">
        <v>265</v>
      </c>
      <c r="E264" s="162" t="s">
        <v>440</v>
      </c>
      <c r="F264" s="237" t="s">
        <v>441</v>
      </c>
      <c r="G264" s="237"/>
      <c r="H264" s="237"/>
      <c r="I264" s="237"/>
      <c r="J264" s="163" t="s">
        <v>196</v>
      </c>
      <c r="K264" s="164">
        <v>3</v>
      </c>
      <c r="L264" s="238"/>
      <c r="M264" s="238"/>
      <c r="N264" s="238">
        <f t="shared" si="0"/>
        <v>0</v>
      </c>
      <c r="O264" s="222"/>
      <c r="P264" s="222"/>
      <c r="Q264" s="222"/>
      <c r="R264" s="139"/>
      <c r="T264" s="140" t="s">
        <v>5</v>
      </c>
      <c r="U264" s="42" t="s">
        <v>39</v>
      </c>
      <c r="V264" s="141">
        <v>0</v>
      </c>
      <c r="W264" s="141">
        <f t="shared" si="1"/>
        <v>0</v>
      </c>
      <c r="X264" s="141">
        <v>2.3999999999999998E-3</v>
      </c>
      <c r="Y264" s="141">
        <f t="shared" si="2"/>
        <v>7.1999999999999998E-3</v>
      </c>
      <c r="Z264" s="141">
        <v>0</v>
      </c>
      <c r="AA264" s="142">
        <f t="shared" si="3"/>
        <v>0</v>
      </c>
      <c r="AR264" s="20" t="s">
        <v>336</v>
      </c>
      <c r="AT264" s="20" t="s">
        <v>265</v>
      </c>
      <c r="AU264" s="20" t="s">
        <v>143</v>
      </c>
      <c r="AY264" s="20" t="s">
        <v>136</v>
      </c>
      <c r="BE264" s="143">
        <f t="shared" si="4"/>
        <v>0</v>
      </c>
      <c r="BF264" s="143">
        <f t="shared" si="5"/>
        <v>0</v>
      </c>
      <c r="BG264" s="143">
        <f t="shared" si="6"/>
        <v>0</v>
      </c>
      <c r="BH264" s="143">
        <f t="shared" si="7"/>
        <v>0</v>
      </c>
      <c r="BI264" s="143">
        <f t="shared" si="8"/>
        <v>0</v>
      </c>
      <c r="BJ264" s="20" t="s">
        <v>143</v>
      </c>
      <c r="BK264" s="144">
        <f t="shared" si="9"/>
        <v>0</v>
      </c>
      <c r="BL264" s="20" t="s">
        <v>223</v>
      </c>
      <c r="BM264" s="20" t="s">
        <v>442</v>
      </c>
    </row>
    <row r="265" spans="2:65" s="1" customFormat="1" ht="16.5" customHeight="1">
      <c r="B265" s="134"/>
      <c r="C265" s="135" t="s">
        <v>443</v>
      </c>
      <c r="D265" s="135" t="s">
        <v>138</v>
      </c>
      <c r="E265" s="136" t="s">
        <v>444</v>
      </c>
      <c r="F265" s="221" t="s">
        <v>445</v>
      </c>
      <c r="G265" s="221"/>
      <c r="H265" s="221"/>
      <c r="I265" s="221"/>
      <c r="J265" s="137" t="s">
        <v>409</v>
      </c>
      <c r="K265" s="138">
        <v>15</v>
      </c>
      <c r="L265" s="222"/>
      <c r="M265" s="222"/>
      <c r="N265" s="222">
        <f t="shared" si="0"/>
        <v>0</v>
      </c>
      <c r="O265" s="222"/>
      <c r="P265" s="222"/>
      <c r="Q265" s="222"/>
      <c r="R265" s="139"/>
      <c r="T265" s="140" t="s">
        <v>5</v>
      </c>
      <c r="U265" s="42" t="s">
        <v>39</v>
      </c>
      <c r="V265" s="141">
        <v>0.11848</v>
      </c>
      <c r="W265" s="141">
        <f t="shared" si="1"/>
        <v>1.7772000000000001</v>
      </c>
      <c r="X265" s="141">
        <v>4.0000000000000003E-5</v>
      </c>
      <c r="Y265" s="141">
        <f t="shared" si="2"/>
        <v>6.0000000000000006E-4</v>
      </c>
      <c r="Z265" s="141">
        <v>0</v>
      </c>
      <c r="AA265" s="142">
        <f t="shared" si="3"/>
        <v>0</v>
      </c>
      <c r="AR265" s="20" t="s">
        <v>223</v>
      </c>
      <c r="AT265" s="20" t="s">
        <v>138</v>
      </c>
      <c r="AU265" s="20" t="s">
        <v>143</v>
      </c>
      <c r="AY265" s="20" t="s">
        <v>136</v>
      </c>
      <c r="BE265" s="143">
        <f t="shared" si="4"/>
        <v>0</v>
      </c>
      <c r="BF265" s="143">
        <f t="shared" si="5"/>
        <v>0</v>
      </c>
      <c r="BG265" s="143">
        <f t="shared" si="6"/>
        <v>0</v>
      </c>
      <c r="BH265" s="143">
        <f t="shared" si="7"/>
        <v>0</v>
      </c>
      <c r="BI265" s="143">
        <f t="shared" si="8"/>
        <v>0</v>
      </c>
      <c r="BJ265" s="20" t="s">
        <v>143</v>
      </c>
      <c r="BK265" s="144">
        <f t="shared" si="9"/>
        <v>0</v>
      </c>
      <c r="BL265" s="20" t="s">
        <v>223</v>
      </c>
      <c r="BM265" s="20" t="s">
        <v>446</v>
      </c>
    </row>
    <row r="266" spans="2:65" s="1" customFormat="1" ht="16.5" customHeight="1">
      <c r="B266" s="134"/>
      <c r="C266" s="161" t="s">
        <v>447</v>
      </c>
      <c r="D266" s="161" t="s">
        <v>265</v>
      </c>
      <c r="E266" s="162" t="s">
        <v>448</v>
      </c>
      <c r="F266" s="237" t="s">
        <v>449</v>
      </c>
      <c r="G266" s="237"/>
      <c r="H266" s="237"/>
      <c r="I266" s="237"/>
      <c r="J266" s="163" t="s">
        <v>196</v>
      </c>
      <c r="K266" s="164">
        <v>15</v>
      </c>
      <c r="L266" s="238"/>
      <c r="M266" s="238"/>
      <c r="N266" s="238">
        <f t="shared" si="0"/>
        <v>0</v>
      </c>
      <c r="O266" s="222"/>
      <c r="P266" s="222"/>
      <c r="Q266" s="222"/>
      <c r="R266" s="139"/>
      <c r="T266" s="140" t="s">
        <v>5</v>
      </c>
      <c r="U266" s="42" t="s">
        <v>39</v>
      </c>
      <c r="V266" s="141">
        <v>0</v>
      </c>
      <c r="W266" s="141">
        <f t="shared" si="1"/>
        <v>0</v>
      </c>
      <c r="X266" s="141">
        <v>1.2999999999999999E-4</v>
      </c>
      <c r="Y266" s="141">
        <f t="shared" si="2"/>
        <v>1.9499999999999999E-3</v>
      </c>
      <c r="Z266" s="141">
        <v>0</v>
      </c>
      <c r="AA266" s="142">
        <f t="shared" si="3"/>
        <v>0</v>
      </c>
      <c r="AR266" s="20" t="s">
        <v>336</v>
      </c>
      <c r="AT266" s="20" t="s">
        <v>265</v>
      </c>
      <c r="AU266" s="20" t="s">
        <v>143</v>
      </c>
      <c r="AY266" s="20" t="s">
        <v>136</v>
      </c>
      <c r="BE266" s="143">
        <f t="shared" si="4"/>
        <v>0</v>
      </c>
      <c r="BF266" s="143">
        <f t="shared" si="5"/>
        <v>0</v>
      </c>
      <c r="BG266" s="143">
        <f t="shared" si="6"/>
        <v>0</v>
      </c>
      <c r="BH266" s="143">
        <f t="shared" si="7"/>
        <v>0</v>
      </c>
      <c r="BI266" s="143">
        <f t="shared" si="8"/>
        <v>0</v>
      </c>
      <c r="BJ266" s="20" t="s">
        <v>143</v>
      </c>
      <c r="BK266" s="144">
        <f t="shared" si="9"/>
        <v>0</v>
      </c>
      <c r="BL266" s="20" t="s">
        <v>223</v>
      </c>
      <c r="BM266" s="20" t="s">
        <v>450</v>
      </c>
    </row>
    <row r="267" spans="2:65" s="1" customFormat="1" ht="25.5" customHeight="1">
      <c r="B267" s="134"/>
      <c r="C267" s="135" t="s">
        <v>451</v>
      </c>
      <c r="D267" s="135" t="s">
        <v>138</v>
      </c>
      <c r="E267" s="136" t="s">
        <v>452</v>
      </c>
      <c r="F267" s="221" t="s">
        <v>453</v>
      </c>
      <c r="G267" s="221"/>
      <c r="H267" s="221"/>
      <c r="I267" s="221"/>
      <c r="J267" s="137" t="s">
        <v>409</v>
      </c>
      <c r="K267" s="138">
        <v>3</v>
      </c>
      <c r="L267" s="222"/>
      <c r="M267" s="222"/>
      <c r="N267" s="222">
        <f t="shared" si="0"/>
        <v>0</v>
      </c>
      <c r="O267" s="222"/>
      <c r="P267" s="222"/>
      <c r="Q267" s="222"/>
      <c r="R267" s="139"/>
      <c r="T267" s="140" t="s">
        <v>5</v>
      </c>
      <c r="U267" s="42" t="s">
        <v>39</v>
      </c>
      <c r="V267" s="141">
        <v>0.21567</v>
      </c>
      <c r="W267" s="141">
        <f t="shared" si="1"/>
        <v>0.64700999999999997</v>
      </c>
      <c r="X267" s="141">
        <v>2.7999999999999998E-4</v>
      </c>
      <c r="Y267" s="141">
        <f t="shared" si="2"/>
        <v>8.3999999999999993E-4</v>
      </c>
      <c r="Z267" s="141">
        <v>0</v>
      </c>
      <c r="AA267" s="142">
        <f t="shared" si="3"/>
        <v>0</v>
      </c>
      <c r="AR267" s="20" t="s">
        <v>223</v>
      </c>
      <c r="AT267" s="20" t="s">
        <v>138</v>
      </c>
      <c r="AU267" s="20" t="s">
        <v>143</v>
      </c>
      <c r="AY267" s="20" t="s">
        <v>136</v>
      </c>
      <c r="BE267" s="143">
        <f t="shared" si="4"/>
        <v>0</v>
      </c>
      <c r="BF267" s="143">
        <f t="shared" si="5"/>
        <v>0</v>
      </c>
      <c r="BG267" s="143">
        <f t="shared" si="6"/>
        <v>0</v>
      </c>
      <c r="BH267" s="143">
        <f t="shared" si="7"/>
        <v>0</v>
      </c>
      <c r="BI267" s="143">
        <f t="shared" si="8"/>
        <v>0</v>
      </c>
      <c r="BJ267" s="20" t="s">
        <v>143</v>
      </c>
      <c r="BK267" s="144">
        <f t="shared" si="9"/>
        <v>0</v>
      </c>
      <c r="BL267" s="20" t="s">
        <v>223</v>
      </c>
      <c r="BM267" s="20" t="s">
        <v>454</v>
      </c>
    </row>
    <row r="268" spans="2:65" s="1" customFormat="1" ht="16.5" customHeight="1">
      <c r="B268" s="134"/>
      <c r="C268" s="161" t="s">
        <v>455</v>
      </c>
      <c r="D268" s="161" t="s">
        <v>265</v>
      </c>
      <c r="E268" s="162" t="s">
        <v>456</v>
      </c>
      <c r="F268" s="237" t="s">
        <v>457</v>
      </c>
      <c r="G268" s="237"/>
      <c r="H268" s="237"/>
      <c r="I268" s="237"/>
      <c r="J268" s="163" t="s">
        <v>196</v>
      </c>
      <c r="K268" s="164">
        <v>3</v>
      </c>
      <c r="L268" s="238"/>
      <c r="M268" s="238"/>
      <c r="N268" s="238">
        <f t="shared" si="0"/>
        <v>0</v>
      </c>
      <c r="O268" s="222"/>
      <c r="P268" s="222"/>
      <c r="Q268" s="222"/>
      <c r="R268" s="139"/>
      <c r="T268" s="140" t="s">
        <v>5</v>
      </c>
      <c r="U268" s="42" t="s">
        <v>39</v>
      </c>
      <c r="V268" s="141">
        <v>0</v>
      </c>
      <c r="W268" s="141">
        <f t="shared" si="1"/>
        <v>0</v>
      </c>
      <c r="X268" s="141">
        <v>2.7E-4</v>
      </c>
      <c r="Y268" s="141">
        <f t="shared" si="2"/>
        <v>8.0999999999999996E-4</v>
      </c>
      <c r="Z268" s="141">
        <v>0</v>
      </c>
      <c r="AA268" s="142">
        <f t="shared" si="3"/>
        <v>0</v>
      </c>
      <c r="AR268" s="20" t="s">
        <v>336</v>
      </c>
      <c r="AT268" s="20" t="s">
        <v>265</v>
      </c>
      <c r="AU268" s="20" t="s">
        <v>143</v>
      </c>
      <c r="AY268" s="20" t="s">
        <v>136</v>
      </c>
      <c r="BE268" s="143">
        <f t="shared" si="4"/>
        <v>0</v>
      </c>
      <c r="BF268" s="143">
        <f t="shared" si="5"/>
        <v>0</v>
      </c>
      <c r="BG268" s="143">
        <f t="shared" si="6"/>
        <v>0</v>
      </c>
      <c r="BH268" s="143">
        <f t="shared" si="7"/>
        <v>0</v>
      </c>
      <c r="BI268" s="143">
        <f t="shared" si="8"/>
        <v>0</v>
      </c>
      <c r="BJ268" s="20" t="s">
        <v>143</v>
      </c>
      <c r="BK268" s="144">
        <f t="shared" si="9"/>
        <v>0</v>
      </c>
      <c r="BL268" s="20" t="s">
        <v>223</v>
      </c>
      <c r="BM268" s="20" t="s">
        <v>458</v>
      </c>
    </row>
    <row r="269" spans="2:65" s="1" customFormat="1" ht="25.5" customHeight="1">
      <c r="B269" s="134"/>
      <c r="C269" s="135" t="s">
        <v>459</v>
      </c>
      <c r="D269" s="135" t="s">
        <v>138</v>
      </c>
      <c r="E269" s="136" t="s">
        <v>460</v>
      </c>
      <c r="F269" s="221" t="s">
        <v>461</v>
      </c>
      <c r="G269" s="221"/>
      <c r="H269" s="221"/>
      <c r="I269" s="221"/>
      <c r="J269" s="137" t="s">
        <v>196</v>
      </c>
      <c r="K269" s="138">
        <v>7</v>
      </c>
      <c r="L269" s="222"/>
      <c r="M269" s="222"/>
      <c r="N269" s="222">
        <f t="shared" si="0"/>
        <v>0</v>
      </c>
      <c r="O269" s="222"/>
      <c r="P269" s="222"/>
      <c r="Q269" s="222"/>
      <c r="R269" s="139"/>
      <c r="T269" s="140" t="s">
        <v>5</v>
      </c>
      <c r="U269" s="42" t="s">
        <v>39</v>
      </c>
      <c r="V269" s="141">
        <v>0.53054000000000001</v>
      </c>
      <c r="W269" s="141">
        <f t="shared" si="1"/>
        <v>3.7137799999999999</v>
      </c>
      <c r="X269" s="141">
        <v>1E-4</v>
      </c>
      <c r="Y269" s="141">
        <f t="shared" si="2"/>
        <v>6.9999999999999999E-4</v>
      </c>
      <c r="Z269" s="141">
        <v>0</v>
      </c>
      <c r="AA269" s="142">
        <f t="shared" si="3"/>
        <v>0</v>
      </c>
      <c r="AR269" s="20" t="s">
        <v>223</v>
      </c>
      <c r="AT269" s="20" t="s">
        <v>138</v>
      </c>
      <c r="AU269" s="20" t="s">
        <v>143</v>
      </c>
      <c r="AY269" s="20" t="s">
        <v>136</v>
      </c>
      <c r="BE269" s="143">
        <f t="shared" si="4"/>
        <v>0</v>
      </c>
      <c r="BF269" s="143">
        <f t="shared" si="5"/>
        <v>0</v>
      </c>
      <c r="BG269" s="143">
        <f t="shared" si="6"/>
        <v>0</v>
      </c>
      <c r="BH269" s="143">
        <f t="shared" si="7"/>
        <v>0</v>
      </c>
      <c r="BI269" s="143">
        <f t="shared" si="8"/>
        <v>0</v>
      </c>
      <c r="BJ269" s="20" t="s">
        <v>143</v>
      </c>
      <c r="BK269" s="144">
        <f t="shared" si="9"/>
        <v>0</v>
      </c>
      <c r="BL269" s="20" t="s">
        <v>223</v>
      </c>
      <c r="BM269" s="20" t="s">
        <v>462</v>
      </c>
    </row>
    <row r="270" spans="2:65" s="1" customFormat="1" ht="16.5" customHeight="1">
      <c r="B270" s="134"/>
      <c r="C270" s="161" t="s">
        <v>463</v>
      </c>
      <c r="D270" s="161" t="s">
        <v>265</v>
      </c>
      <c r="E270" s="162" t="s">
        <v>464</v>
      </c>
      <c r="F270" s="237" t="s">
        <v>465</v>
      </c>
      <c r="G270" s="237"/>
      <c r="H270" s="237"/>
      <c r="I270" s="237"/>
      <c r="J270" s="163" t="s">
        <v>196</v>
      </c>
      <c r="K270" s="164">
        <v>7</v>
      </c>
      <c r="L270" s="238"/>
      <c r="M270" s="238"/>
      <c r="N270" s="238">
        <f t="shared" si="0"/>
        <v>0</v>
      </c>
      <c r="O270" s="222"/>
      <c r="P270" s="222"/>
      <c r="Q270" s="222"/>
      <c r="R270" s="139"/>
      <c r="T270" s="140" t="s">
        <v>5</v>
      </c>
      <c r="U270" s="42" t="s">
        <v>39</v>
      </c>
      <c r="V270" s="141">
        <v>0</v>
      </c>
      <c r="W270" s="141">
        <f t="shared" si="1"/>
        <v>0</v>
      </c>
      <c r="X270" s="141">
        <v>1.7899999999999999E-3</v>
      </c>
      <c r="Y270" s="141">
        <f t="shared" si="2"/>
        <v>1.2529999999999999E-2</v>
      </c>
      <c r="Z270" s="141">
        <v>0</v>
      </c>
      <c r="AA270" s="142">
        <f t="shared" si="3"/>
        <v>0</v>
      </c>
      <c r="AR270" s="20" t="s">
        <v>336</v>
      </c>
      <c r="AT270" s="20" t="s">
        <v>265</v>
      </c>
      <c r="AU270" s="20" t="s">
        <v>143</v>
      </c>
      <c r="AY270" s="20" t="s">
        <v>136</v>
      </c>
      <c r="BE270" s="143">
        <f t="shared" si="4"/>
        <v>0</v>
      </c>
      <c r="BF270" s="143">
        <f t="shared" si="5"/>
        <v>0</v>
      </c>
      <c r="BG270" s="143">
        <f t="shared" si="6"/>
        <v>0</v>
      </c>
      <c r="BH270" s="143">
        <f t="shared" si="7"/>
        <v>0</v>
      </c>
      <c r="BI270" s="143">
        <f t="shared" si="8"/>
        <v>0</v>
      </c>
      <c r="BJ270" s="20" t="s">
        <v>143</v>
      </c>
      <c r="BK270" s="144">
        <f t="shared" si="9"/>
        <v>0</v>
      </c>
      <c r="BL270" s="20" t="s">
        <v>223</v>
      </c>
      <c r="BM270" s="20" t="s">
        <v>466</v>
      </c>
    </row>
    <row r="271" spans="2:65" s="1" customFormat="1" ht="38.25" customHeight="1">
      <c r="B271" s="134"/>
      <c r="C271" s="135" t="s">
        <v>467</v>
      </c>
      <c r="D271" s="135" t="s">
        <v>138</v>
      </c>
      <c r="E271" s="136" t="s">
        <v>468</v>
      </c>
      <c r="F271" s="221" t="s">
        <v>469</v>
      </c>
      <c r="G271" s="221"/>
      <c r="H271" s="221"/>
      <c r="I271" s="221"/>
      <c r="J271" s="137" t="s">
        <v>196</v>
      </c>
      <c r="K271" s="138">
        <v>7</v>
      </c>
      <c r="L271" s="222"/>
      <c r="M271" s="222"/>
      <c r="N271" s="222">
        <f t="shared" si="0"/>
        <v>0</v>
      </c>
      <c r="O271" s="222"/>
      <c r="P271" s="222"/>
      <c r="Q271" s="222"/>
      <c r="R271" s="139"/>
      <c r="T271" s="140" t="s">
        <v>5</v>
      </c>
      <c r="U271" s="42" t="s">
        <v>39</v>
      </c>
      <c r="V271" s="141">
        <v>0.15615999999999999</v>
      </c>
      <c r="W271" s="141">
        <f t="shared" si="1"/>
        <v>1.0931199999999999</v>
      </c>
      <c r="X271" s="141">
        <v>1.0000000000000001E-5</v>
      </c>
      <c r="Y271" s="141">
        <f t="shared" si="2"/>
        <v>7.0000000000000007E-5</v>
      </c>
      <c r="Z271" s="141">
        <v>0</v>
      </c>
      <c r="AA271" s="142">
        <f t="shared" si="3"/>
        <v>0</v>
      </c>
      <c r="AR271" s="20" t="s">
        <v>223</v>
      </c>
      <c r="AT271" s="20" t="s">
        <v>138</v>
      </c>
      <c r="AU271" s="20" t="s">
        <v>143</v>
      </c>
      <c r="AY271" s="20" t="s">
        <v>136</v>
      </c>
      <c r="BE271" s="143">
        <f t="shared" si="4"/>
        <v>0</v>
      </c>
      <c r="BF271" s="143">
        <f t="shared" si="5"/>
        <v>0</v>
      </c>
      <c r="BG271" s="143">
        <f t="shared" si="6"/>
        <v>0</v>
      </c>
      <c r="BH271" s="143">
        <f t="shared" si="7"/>
        <v>0</v>
      </c>
      <c r="BI271" s="143">
        <f t="shared" si="8"/>
        <v>0</v>
      </c>
      <c r="BJ271" s="20" t="s">
        <v>143</v>
      </c>
      <c r="BK271" s="144">
        <f t="shared" si="9"/>
        <v>0</v>
      </c>
      <c r="BL271" s="20" t="s">
        <v>223</v>
      </c>
      <c r="BM271" s="20" t="s">
        <v>470</v>
      </c>
    </row>
    <row r="272" spans="2:65" s="1" customFormat="1" ht="51" customHeight="1">
      <c r="B272" s="134"/>
      <c r="C272" s="161" t="s">
        <v>471</v>
      </c>
      <c r="D272" s="161" t="s">
        <v>265</v>
      </c>
      <c r="E272" s="162" t="s">
        <v>472</v>
      </c>
      <c r="F272" s="237" t="s">
        <v>473</v>
      </c>
      <c r="G272" s="237"/>
      <c r="H272" s="237"/>
      <c r="I272" s="237"/>
      <c r="J272" s="163" t="s">
        <v>196</v>
      </c>
      <c r="K272" s="164">
        <v>7</v>
      </c>
      <c r="L272" s="238"/>
      <c r="M272" s="238"/>
      <c r="N272" s="238">
        <f t="shared" si="0"/>
        <v>0</v>
      </c>
      <c r="O272" s="222"/>
      <c r="P272" s="222"/>
      <c r="Q272" s="222"/>
      <c r="R272" s="139"/>
      <c r="T272" s="140" t="s">
        <v>5</v>
      </c>
      <c r="U272" s="42" t="s">
        <v>39</v>
      </c>
      <c r="V272" s="141">
        <v>0</v>
      </c>
      <c r="W272" s="141">
        <f t="shared" si="1"/>
        <v>0</v>
      </c>
      <c r="X272" s="141">
        <v>2.9999999999999997E-4</v>
      </c>
      <c r="Y272" s="141">
        <f t="shared" si="2"/>
        <v>2.0999999999999999E-3</v>
      </c>
      <c r="Z272" s="141">
        <v>0</v>
      </c>
      <c r="AA272" s="142">
        <f t="shared" si="3"/>
        <v>0</v>
      </c>
      <c r="AR272" s="20" t="s">
        <v>336</v>
      </c>
      <c r="AT272" s="20" t="s">
        <v>265</v>
      </c>
      <c r="AU272" s="20" t="s">
        <v>143</v>
      </c>
      <c r="AY272" s="20" t="s">
        <v>136</v>
      </c>
      <c r="BE272" s="143">
        <f t="shared" si="4"/>
        <v>0</v>
      </c>
      <c r="BF272" s="143">
        <f t="shared" si="5"/>
        <v>0</v>
      </c>
      <c r="BG272" s="143">
        <f t="shared" si="6"/>
        <v>0</v>
      </c>
      <c r="BH272" s="143">
        <f t="shared" si="7"/>
        <v>0</v>
      </c>
      <c r="BI272" s="143">
        <f t="shared" si="8"/>
        <v>0</v>
      </c>
      <c r="BJ272" s="20" t="s">
        <v>143</v>
      </c>
      <c r="BK272" s="144">
        <f t="shared" si="9"/>
        <v>0</v>
      </c>
      <c r="BL272" s="20" t="s">
        <v>223</v>
      </c>
      <c r="BM272" s="20" t="s">
        <v>474</v>
      </c>
    </row>
    <row r="273" spans="2:65" s="1" customFormat="1" ht="38.25" customHeight="1">
      <c r="B273" s="134"/>
      <c r="C273" s="135" t="s">
        <v>475</v>
      </c>
      <c r="D273" s="135" t="s">
        <v>138</v>
      </c>
      <c r="E273" s="136" t="s">
        <v>476</v>
      </c>
      <c r="F273" s="221" t="s">
        <v>477</v>
      </c>
      <c r="G273" s="221"/>
      <c r="H273" s="221"/>
      <c r="I273" s="221"/>
      <c r="J273" s="137" t="s">
        <v>196</v>
      </c>
      <c r="K273" s="138">
        <v>1</v>
      </c>
      <c r="L273" s="222"/>
      <c r="M273" s="222"/>
      <c r="N273" s="222">
        <f t="shared" si="0"/>
        <v>0</v>
      </c>
      <c r="O273" s="222"/>
      <c r="P273" s="222"/>
      <c r="Q273" s="222"/>
      <c r="R273" s="139"/>
      <c r="T273" s="140" t="s">
        <v>5</v>
      </c>
      <c r="U273" s="42" t="s">
        <v>39</v>
      </c>
      <c r="V273" s="141">
        <v>0.15715999999999999</v>
      </c>
      <c r="W273" s="141">
        <f t="shared" si="1"/>
        <v>0.15715999999999999</v>
      </c>
      <c r="X273" s="141">
        <v>1.0000000000000001E-5</v>
      </c>
      <c r="Y273" s="141">
        <f t="shared" si="2"/>
        <v>1.0000000000000001E-5</v>
      </c>
      <c r="Z273" s="141">
        <v>0</v>
      </c>
      <c r="AA273" s="142">
        <f t="shared" si="3"/>
        <v>0</v>
      </c>
      <c r="AR273" s="20" t="s">
        <v>223</v>
      </c>
      <c r="AT273" s="20" t="s">
        <v>138</v>
      </c>
      <c r="AU273" s="20" t="s">
        <v>143</v>
      </c>
      <c r="AY273" s="20" t="s">
        <v>136</v>
      </c>
      <c r="BE273" s="143">
        <f t="shared" si="4"/>
        <v>0</v>
      </c>
      <c r="BF273" s="143">
        <f t="shared" si="5"/>
        <v>0</v>
      </c>
      <c r="BG273" s="143">
        <f t="shared" si="6"/>
        <v>0</v>
      </c>
      <c r="BH273" s="143">
        <f t="shared" si="7"/>
        <v>0</v>
      </c>
      <c r="BI273" s="143">
        <f t="shared" si="8"/>
        <v>0</v>
      </c>
      <c r="BJ273" s="20" t="s">
        <v>143</v>
      </c>
      <c r="BK273" s="144">
        <f t="shared" si="9"/>
        <v>0</v>
      </c>
      <c r="BL273" s="20" t="s">
        <v>223</v>
      </c>
      <c r="BM273" s="20" t="s">
        <v>478</v>
      </c>
    </row>
    <row r="274" spans="2:65" s="1" customFormat="1" ht="25.5" customHeight="1">
      <c r="B274" s="134"/>
      <c r="C274" s="161" t="s">
        <v>479</v>
      </c>
      <c r="D274" s="161" t="s">
        <v>265</v>
      </c>
      <c r="E274" s="162" t="s">
        <v>480</v>
      </c>
      <c r="F274" s="237" t="s">
        <v>481</v>
      </c>
      <c r="G274" s="237"/>
      <c r="H274" s="237"/>
      <c r="I274" s="237"/>
      <c r="J274" s="163" t="s">
        <v>196</v>
      </c>
      <c r="K274" s="164">
        <v>1</v>
      </c>
      <c r="L274" s="238"/>
      <c r="M274" s="238"/>
      <c r="N274" s="238">
        <f t="shared" si="0"/>
        <v>0</v>
      </c>
      <c r="O274" s="222"/>
      <c r="P274" s="222"/>
      <c r="Q274" s="222"/>
      <c r="R274" s="139"/>
      <c r="T274" s="140" t="s">
        <v>5</v>
      </c>
      <c r="U274" s="42" t="s">
        <v>39</v>
      </c>
      <c r="V274" s="141">
        <v>0</v>
      </c>
      <c r="W274" s="141">
        <f t="shared" si="1"/>
        <v>0</v>
      </c>
      <c r="X274" s="141">
        <v>2.3000000000000001E-4</v>
      </c>
      <c r="Y274" s="141">
        <f t="shared" si="2"/>
        <v>2.3000000000000001E-4</v>
      </c>
      <c r="Z274" s="141">
        <v>0</v>
      </c>
      <c r="AA274" s="142">
        <f t="shared" si="3"/>
        <v>0</v>
      </c>
      <c r="AR274" s="20" t="s">
        <v>336</v>
      </c>
      <c r="AT274" s="20" t="s">
        <v>265</v>
      </c>
      <c r="AU274" s="20" t="s">
        <v>143</v>
      </c>
      <c r="AY274" s="20" t="s">
        <v>136</v>
      </c>
      <c r="BE274" s="143">
        <f t="shared" si="4"/>
        <v>0</v>
      </c>
      <c r="BF274" s="143">
        <f t="shared" si="5"/>
        <v>0</v>
      </c>
      <c r="BG274" s="143">
        <f t="shared" si="6"/>
        <v>0</v>
      </c>
      <c r="BH274" s="143">
        <f t="shared" si="7"/>
        <v>0</v>
      </c>
      <c r="BI274" s="143">
        <f t="shared" si="8"/>
        <v>0</v>
      </c>
      <c r="BJ274" s="20" t="s">
        <v>143</v>
      </c>
      <c r="BK274" s="144">
        <f t="shared" si="9"/>
        <v>0</v>
      </c>
      <c r="BL274" s="20" t="s">
        <v>223</v>
      </c>
      <c r="BM274" s="20" t="s">
        <v>482</v>
      </c>
    </row>
    <row r="275" spans="2:65" s="1" customFormat="1" ht="25.5" customHeight="1">
      <c r="B275" s="134"/>
      <c r="C275" s="135" t="s">
        <v>483</v>
      </c>
      <c r="D275" s="135" t="s">
        <v>138</v>
      </c>
      <c r="E275" s="136" t="s">
        <v>484</v>
      </c>
      <c r="F275" s="221" t="s">
        <v>485</v>
      </c>
      <c r="G275" s="221"/>
      <c r="H275" s="221"/>
      <c r="I275" s="221"/>
      <c r="J275" s="137" t="s">
        <v>175</v>
      </c>
      <c r="K275" s="138">
        <v>0.23400000000000001</v>
      </c>
      <c r="L275" s="222"/>
      <c r="M275" s="222"/>
      <c r="N275" s="222">
        <f t="shared" si="0"/>
        <v>0</v>
      </c>
      <c r="O275" s="222"/>
      <c r="P275" s="222"/>
      <c r="Q275" s="222"/>
      <c r="R275" s="139"/>
      <c r="T275" s="140" t="s">
        <v>5</v>
      </c>
      <c r="U275" s="42" t="s">
        <v>39</v>
      </c>
      <c r="V275" s="141">
        <v>1.4490000000000001</v>
      </c>
      <c r="W275" s="141">
        <f t="shared" si="1"/>
        <v>0.33906600000000003</v>
      </c>
      <c r="X275" s="141">
        <v>0</v>
      </c>
      <c r="Y275" s="141">
        <f t="shared" si="2"/>
        <v>0</v>
      </c>
      <c r="Z275" s="141">
        <v>0</v>
      </c>
      <c r="AA275" s="142">
        <f t="shared" si="3"/>
        <v>0</v>
      </c>
      <c r="AR275" s="20" t="s">
        <v>223</v>
      </c>
      <c r="AT275" s="20" t="s">
        <v>138</v>
      </c>
      <c r="AU275" s="20" t="s">
        <v>143</v>
      </c>
      <c r="AY275" s="20" t="s">
        <v>136</v>
      </c>
      <c r="BE275" s="143">
        <f t="shared" si="4"/>
        <v>0</v>
      </c>
      <c r="BF275" s="143">
        <f t="shared" si="5"/>
        <v>0</v>
      </c>
      <c r="BG275" s="143">
        <f t="shared" si="6"/>
        <v>0</v>
      </c>
      <c r="BH275" s="143">
        <f t="shared" si="7"/>
        <v>0</v>
      </c>
      <c r="BI275" s="143">
        <f t="shared" si="8"/>
        <v>0</v>
      </c>
      <c r="BJ275" s="20" t="s">
        <v>143</v>
      </c>
      <c r="BK275" s="144">
        <f t="shared" si="9"/>
        <v>0</v>
      </c>
      <c r="BL275" s="20" t="s">
        <v>223</v>
      </c>
      <c r="BM275" s="20" t="s">
        <v>486</v>
      </c>
    </row>
    <row r="276" spans="2:65" s="9" customFormat="1" ht="29.85" customHeight="1">
      <c r="B276" s="123"/>
      <c r="C276" s="124"/>
      <c r="D276" s="133" t="s">
        <v>108</v>
      </c>
      <c r="E276" s="133"/>
      <c r="F276" s="133"/>
      <c r="G276" s="133"/>
      <c r="H276" s="133"/>
      <c r="I276" s="133"/>
      <c r="J276" s="133"/>
      <c r="K276" s="133"/>
      <c r="L276" s="133"/>
      <c r="M276" s="133"/>
      <c r="N276" s="235">
        <f>BK276</f>
        <v>0</v>
      </c>
      <c r="O276" s="236"/>
      <c r="P276" s="236"/>
      <c r="Q276" s="236"/>
      <c r="R276" s="126"/>
      <c r="T276" s="127"/>
      <c r="U276" s="124"/>
      <c r="V276" s="124"/>
      <c r="W276" s="128">
        <f>W277</f>
        <v>0.34009</v>
      </c>
      <c r="X276" s="124"/>
      <c r="Y276" s="128">
        <f>Y277</f>
        <v>6.9999999999999994E-5</v>
      </c>
      <c r="Z276" s="124"/>
      <c r="AA276" s="129">
        <f>AA277</f>
        <v>0</v>
      </c>
      <c r="AR276" s="130" t="s">
        <v>143</v>
      </c>
      <c r="AT276" s="131" t="s">
        <v>71</v>
      </c>
      <c r="AU276" s="131" t="s">
        <v>77</v>
      </c>
      <c r="AY276" s="130" t="s">
        <v>136</v>
      </c>
      <c r="BK276" s="132">
        <f>BK277</f>
        <v>0</v>
      </c>
    </row>
    <row r="277" spans="2:65" s="1" customFormat="1" ht="25.5" customHeight="1">
      <c r="B277" s="134"/>
      <c r="C277" s="135" t="s">
        <v>487</v>
      </c>
      <c r="D277" s="135" t="s">
        <v>138</v>
      </c>
      <c r="E277" s="136" t="s">
        <v>488</v>
      </c>
      <c r="F277" s="221" t="s">
        <v>489</v>
      </c>
      <c r="G277" s="221"/>
      <c r="H277" s="221"/>
      <c r="I277" s="221"/>
      <c r="J277" s="137" t="s">
        <v>396</v>
      </c>
      <c r="K277" s="138">
        <v>1</v>
      </c>
      <c r="L277" s="222"/>
      <c r="M277" s="222"/>
      <c r="N277" s="222">
        <f>ROUND(L277*K277,3)</f>
        <v>0</v>
      </c>
      <c r="O277" s="222"/>
      <c r="P277" s="222"/>
      <c r="Q277" s="222"/>
      <c r="R277" s="139"/>
      <c r="T277" s="140" t="s">
        <v>5</v>
      </c>
      <c r="U277" s="42" t="s">
        <v>39</v>
      </c>
      <c r="V277" s="141">
        <v>0.34009</v>
      </c>
      <c r="W277" s="141">
        <f>V277*K277</f>
        <v>0.34009</v>
      </c>
      <c r="X277" s="141">
        <v>6.9999999999999994E-5</v>
      </c>
      <c r="Y277" s="141">
        <f>X277*K277</f>
        <v>6.9999999999999994E-5</v>
      </c>
      <c r="Z277" s="141">
        <v>0</v>
      </c>
      <c r="AA277" s="142">
        <f>Z277*K277</f>
        <v>0</v>
      </c>
      <c r="AR277" s="20" t="s">
        <v>223</v>
      </c>
      <c r="AT277" s="20" t="s">
        <v>138</v>
      </c>
      <c r="AU277" s="20" t="s">
        <v>143</v>
      </c>
      <c r="AY277" s="20" t="s">
        <v>136</v>
      </c>
      <c r="BE277" s="143">
        <f>IF(U277="základná",N277,0)</f>
        <v>0</v>
      </c>
      <c r="BF277" s="143">
        <f>IF(U277="znížená",N277,0)</f>
        <v>0</v>
      </c>
      <c r="BG277" s="143">
        <f>IF(U277="zákl. prenesená",N277,0)</f>
        <v>0</v>
      </c>
      <c r="BH277" s="143">
        <f>IF(U277="zníž. prenesená",N277,0)</f>
        <v>0</v>
      </c>
      <c r="BI277" s="143">
        <f>IF(U277="nulová",N277,0)</f>
        <v>0</v>
      </c>
      <c r="BJ277" s="20" t="s">
        <v>143</v>
      </c>
      <c r="BK277" s="144">
        <f>ROUND(L277*K277,3)</f>
        <v>0</v>
      </c>
      <c r="BL277" s="20" t="s">
        <v>223</v>
      </c>
      <c r="BM277" s="20" t="s">
        <v>490</v>
      </c>
    </row>
    <row r="278" spans="2:65" s="9" customFormat="1" ht="29.85" customHeight="1">
      <c r="B278" s="123"/>
      <c r="C278" s="124"/>
      <c r="D278" s="133" t="s">
        <v>109</v>
      </c>
      <c r="E278" s="133"/>
      <c r="F278" s="133"/>
      <c r="G278" s="133"/>
      <c r="H278" s="133"/>
      <c r="I278" s="133"/>
      <c r="J278" s="133"/>
      <c r="K278" s="133"/>
      <c r="L278" s="133"/>
      <c r="M278" s="133"/>
      <c r="N278" s="235">
        <f>BK278</f>
        <v>0</v>
      </c>
      <c r="O278" s="236"/>
      <c r="P278" s="236"/>
      <c r="Q278" s="236"/>
      <c r="R278" s="126"/>
      <c r="T278" s="127"/>
      <c r="U278" s="124"/>
      <c r="V278" s="124"/>
      <c r="W278" s="128">
        <f>SUM(W279:W281)</f>
        <v>2.40056</v>
      </c>
      <c r="X278" s="124"/>
      <c r="Y278" s="128">
        <f>SUM(Y279:Y281)</f>
        <v>4.8899999999999999E-2</v>
      </c>
      <c r="Z278" s="124"/>
      <c r="AA278" s="129">
        <f>SUM(AA279:AA281)</f>
        <v>0</v>
      </c>
      <c r="AR278" s="130" t="s">
        <v>143</v>
      </c>
      <c r="AT278" s="131" t="s">
        <v>71</v>
      </c>
      <c r="AU278" s="131" t="s">
        <v>77</v>
      </c>
      <c r="AY278" s="130" t="s">
        <v>136</v>
      </c>
      <c r="BK278" s="132">
        <f>SUM(BK279:BK281)</f>
        <v>0</v>
      </c>
    </row>
    <row r="279" spans="2:65" s="1" customFormat="1" ht="25.5" customHeight="1">
      <c r="B279" s="134"/>
      <c r="C279" s="135" t="s">
        <v>491</v>
      </c>
      <c r="D279" s="135" t="s">
        <v>138</v>
      </c>
      <c r="E279" s="136" t="s">
        <v>492</v>
      </c>
      <c r="F279" s="221" t="s">
        <v>493</v>
      </c>
      <c r="G279" s="221"/>
      <c r="H279" s="221"/>
      <c r="I279" s="221"/>
      <c r="J279" s="137" t="s">
        <v>196</v>
      </c>
      <c r="K279" s="138">
        <v>1</v>
      </c>
      <c r="L279" s="222"/>
      <c r="M279" s="222"/>
      <c r="N279" s="222">
        <f>ROUND(L279*K279,3)</f>
        <v>0</v>
      </c>
      <c r="O279" s="222"/>
      <c r="P279" s="222"/>
      <c r="Q279" s="222"/>
      <c r="R279" s="139"/>
      <c r="T279" s="140" t="s">
        <v>5</v>
      </c>
      <c r="U279" s="42" t="s">
        <v>39</v>
      </c>
      <c r="V279" s="141">
        <v>0.7571</v>
      </c>
      <c r="W279" s="141">
        <f>V279*K279</f>
        <v>0.7571</v>
      </c>
      <c r="X279" s="141">
        <v>1.702E-2</v>
      </c>
      <c r="Y279" s="141">
        <f>X279*K279</f>
        <v>1.702E-2</v>
      </c>
      <c r="Z279" s="141">
        <v>0</v>
      </c>
      <c r="AA279" s="142">
        <f>Z279*K279</f>
        <v>0</v>
      </c>
      <c r="AR279" s="20" t="s">
        <v>223</v>
      </c>
      <c r="AT279" s="20" t="s">
        <v>138</v>
      </c>
      <c r="AU279" s="20" t="s">
        <v>143</v>
      </c>
      <c r="AY279" s="20" t="s">
        <v>136</v>
      </c>
      <c r="BE279" s="143">
        <f>IF(U279="základná",N279,0)</f>
        <v>0</v>
      </c>
      <c r="BF279" s="143">
        <f>IF(U279="znížená",N279,0)</f>
        <v>0</v>
      </c>
      <c r="BG279" s="143">
        <f>IF(U279="zákl. prenesená",N279,0)</f>
        <v>0</v>
      </c>
      <c r="BH279" s="143">
        <f>IF(U279="zníž. prenesená",N279,0)</f>
        <v>0</v>
      </c>
      <c r="BI279" s="143">
        <f>IF(U279="nulová",N279,0)</f>
        <v>0</v>
      </c>
      <c r="BJ279" s="20" t="s">
        <v>143</v>
      </c>
      <c r="BK279" s="144">
        <f>ROUND(L279*K279,3)</f>
        <v>0</v>
      </c>
      <c r="BL279" s="20" t="s">
        <v>223</v>
      </c>
      <c r="BM279" s="20" t="s">
        <v>494</v>
      </c>
    </row>
    <row r="280" spans="2:65" s="1" customFormat="1" ht="25.5" customHeight="1">
      <c r="B280" s="134"/>
      <c r="C280" s="135" t="s">
        <v>495</v>
      </c>
      <c r="D280" s="135" t="s">
        <v>138</v>
      </c>
      <c r="E280" s="136" t="s">
        <v>496</v>
      </c>
      <c r="F280" s="221" t="s">
        <v>497</v>
      </c>
      <c r="G280" s="221"/>
      <c r="H280" s="221"/>
      <c r="I280" s="221"/>
      <c r="J280" s="137" t="s">
        <v>196</v>
      </c>
      <c r="K280" s="138">
        <v>1</v>
      </c>
      <c r="L280" s="222"/>
      <c r="M280" s="222"/>
      <c r="N280" s="222">
        <f>ROUND(L280*K280,3)</f>
        <v>0</v>
      </c>
      <c r="O280" s="222"/>
      <c r="P280" s="222"/>
      <c r="Q280" s="222"/>
      <c r="R280" s="139"/>
      <c r="T280" s="140" t="s">
        <v>5</v>
      </c>
      <c r="U280" s="42" t="s">
        <v>39</v>
      </c>
      <c r="V280" s="141">
        <v>0.83372000000000002</v>
      </c>
      <c r="W280" s="141">
        <f>V280*K280</f>
        <v>0.83372000000000002</v>
      </c>
      <c r="X280" s="141">
        <v>3.1859999999999999E-2</v>
      </c>
      <c r="Y280" s="141">
        <f>X280*K280</f>
        <v>3.1859999999999999E-2</v>
      </c>
      <c r="Z280" s="141">
        <v>0</v>
      </c>
      <c r="AA280" s="142">
        <f>Z280*K280</f>
        <v>0</v>
      </c>
      <c r="AR280" s="20" t="s">
        <v>223</v>
      </c>
      <c r="AT280" s="20" t="s">
        <v>138</v>
      </c>
      <c r="AU280" s="20" t="s">
        <v>143</v>
      </c>
      <c r="AY280" s="20" t="s">
        <v>136</v>
      </c>
      <c r="BE280" s="143">
        <f>IF(U280="základná",N280,0)</f>
        <v>0</v>
      </c>
      <c r="BF280" s="143">
        <f>IF(U280="znížená",N280,0)</f>
        <v>0</v>
      </c>
      <c r="BG280" s="143">
        <f>IF(U280="zákl. prenesená",N280,0)</f>
        <v>0</v>
      </c>
      <c r="BH280" s="143">
        <f>IF(U280="zníž. prenesená",N280,0)</f>
        <v>0</v>
      </c>
      <c r="BI280" s="143">
        <f>IF(U280="nulová",N280,0)</f>
        <v>0</v>
      </c>
      <c r="BJ280" s="20" t="s">
        <v>143</v>
      </c>
      <c r="BK280" s="144">
        <f>ROUND(L280*K280,3)</f>
        <v>0</v>
      </c>
      <c r="BL280" s="20" t="s">
        <v>223</v>
      </c>
      <c r="BM280" s="20" t="s">
        <v>498</v>
      </c>
    </row>
    <row r="281" spans="2:65" s="1" customFormat="1" ht="16.5" customHeight="1">
      <c r="B281" s="134"/>
      <c r="C281" s="135" t="s">
        <v>499</v>
      </c>
      <c r="D281" s="135" t="s">
        <v>138</v>
      </c>
      <c r="E281" s="136" t="s">
        <v>500</v>
      </c>
      <c r="F281" s="221" t="s">
        <v>501</v>
      </c>
      <c r="G281" s="221"/>
      <c r="H281" s="221"/>
      <c r="I281" s="221"/>
      <c r="J281" s="137" t="s">
        <v>196</v>
      </c>
      <c r="K281" s="138">
        <v>1</v>
      </c>
      <c r="L281" s="222"/>
      <c r="M281" s="222"/>
      <c r="N281" s="222">
        <f>ROUND(L281*K281,3)</f>
        <v>0</v>
      </c>
      <c r="O281" s="222"/>
      <c r="P281" s="222"/>
      <c r="Q281" s="222"/>
      <c r="R281" s="139"/>
      <c r="T281" s="140" t="s">
        <v>5</v>
      </c>
      <c r="U281" s="42" t="s">
        <v>39</v>
      </c>
      <c r="V281" s="141">
        <v>0.80974000000000002</v>
      </c>
      <c r="W281" s="141">
        <f>V281*K281</f>
        <v>0.80974000000000002</v>
      </c>
      <c r="X281" s="141">
        <v>2.0000000000000002E-5</v>
      </c>
      <c r="Y281" s="141">
        <f>X281*K281</f>
        <v>2.0000000000000002E-5</v>
      </c>
      <c r="Z281" s="141">
        <v>0</v>
      </c>
      <c r="AA281" s="142">
        <f>Z281*K281</f>
        <v>0</v>
      </c>
      <c r="AR281" s="20" t="s">
        <v>223</v>
      </c>
      <c r="AT281" s="20" t="s">
        <v>138</v>
      </c>
      <c r="AU281" s="20" t="s">
        <v>143</v>
      </c>
      <c r="AY281" s="20" t="s">
        <v>136</v>
      </c>
      <c r="BE281" s="143">
        <f>IF(U281="základná",N281,0)</f>
        <v>0</v>
      </c>
      <c r="BF281" s="143">
        <f>IF(U281="znížená",N281,0)</f>
        <v>0</v>
      </c>
      <c r="BG281" s="143">
        <f>IF(U281="zákl. prenesená",N281,0)</f>
        <v>0</v>
      </c>
      <c r="BH281" s="143">
        <f>IF(U281="zníž. prenesená",N281,0)</f>
        <v>0</v>
      </c>
      <c r="BI281" s="143">
        <f>IF(U281="nulová",N281,0)</f>
        <v>0</v>
      </c>
      <c r="BJ281" s="20" t="s">
        <v>143</v>
      </c>
      <c r="BK281" s="144">
        <f>ROUND(L281*K281,3)</f>
        <v>0</v>
      </c>
      <c r="BL281" s="20" t="s">
        <v>223</v>
      </c>
      <c r="BM281" s="20" t="s">
        <v>502</v>
      </c>
    </row>
    <row r="282" spans="2:65" s="9" customFormat="1" ht="29.85" customHeight="1">
      <c r="B282" s="123"/>
      <c r="C282" s="124"/>
      <c r="D282" s="133" t="s">
        <v>110</v>
      </c>
      <c r="E282" s="133"/>
      <c r="F282" s="133"/>
      <c r="G282" s="133"/>
      <c r="H282" s="133"/>
      <c r="I282" s="133"/>
      <c r="J282" s="133"/>
      <c r="K282" s="133"/>
      <c r="L282" s="133"/>
      <c r="M282" s="133"/>
      <c r="N282" s="235">
        <f>BK282</f>
        <v>0</v>
      </c>
      <c r="O282" s="236"/>
      <c r="P282" s="236"/>
      <c r="Q282" s="236"/>
      <c r="R282" s="126"/>
      <c r="T282" s="127"/>
      <c r="U282" s="124"/>
      <c r="V282" s="124"/>
      <c r="W282" s="128">
        <f>SUM(W283:W285)</f>
        <v>14.185356000000001</v>
      </c>
      <c r="X282" s="124"/>
      <c r="Y282" s="128">
        <f>SUM(Y283:Y285)</f>
        <v>0.17132500000000001</v>
      </c>
      <c r="Z282" s="124"/>
      <c r="AA282" s="129">
        <f>SUM(AA283:AA285)</f>
        <v>0</v>
      </c>
      <c r="AR282" s="130" t="s">
        <v>143</v>
      </c>
      <c r="AT282" s="131" t="s">
        <v>71</v>
      </c>
      <c r="AU282" s="131" t="s">
        <v>77</v>
      </c>
      <c r="AY282" s="130" t="s">
        <v>136</v>
      </c>
      <c r="BK282" s="132">
        <f>SUM(BK283:BK285)</f>
        <v>0</v>
      </c>
    </row>
    <row r="283" spans="2:65" s="1" customFormat="1" ht="25.5" customHeight="1">
      <c r="B283" s="134"/>
      <c r="C283" s="135" t="s">
        <v>503</v>
      </c>
      <c r="D283" s="135" t="s">
        <v>138</v>
      </c>
      <c r="E283" s="136" t="s">
        <v>504</v>
      </c>
      <c r="F283" s="221" t="s">
        <v>505</v>
      </c>
      <c r="G283" s="221"/>
      <c r="H283" s="221"/>
      <c r="I283" s="221"/>
      <c r="J283" s="137" t="s">
        <v>160</v>
      </c>
      <c r="K283" s="138">
        <v>17.5</v>
      </c>
      <c r="L283" s="222"/>
      <c r="M283" s="222"/>
      <c r="N283" s="222">
        <f>ROUND(L283*K283,3)</f>
        <v>0</v>
      </c>
      <c r="O283" s="222"/>
      <c r="P283" s="222"/>
      <c r="Q283" s="222"/>
      <c r="R283" s="139"/>
      <c r="T283" s="140" t="s">
        <v>5</v>
      </c>
      <c r="U283" s="42" t="s">
        <v>39</v>
      </c>
      <c r="V283" s="141">
        <v>0.77432999999999996</v>
      </c>
      <c r="W283" s="141">
        <f>V283*K283</f>
        <v>13.550775</v>
      </c>
      <c r="X283" s="141">
        <v>9.7900000000000001E-3</v>
      </c>
      <c r="Y283" s="141">
        <f>X283*K283</f>
        <v>0.17132500000000001</v>
      </c>
      <c r="Z283" s="141">
        <v>0</v>
      </c>
      <c r="AA283" s="142">
        <f>Z283*K283</f>
        <v>0</v>
      </c>
      <c r="AR283" s="20" t="s">
        <v>223</v>
      </c>
      <c r="AT283" s="20" t="s">
        <v>138</v>
      </c>
      <c r="AU283" s="20" t="s">
        <v>143</v>
      </c>
      <c r="AY283" s="20" t="s">
        <v>136</v>
      </c>
      <c r="BE283" s="143">
        <f>IF(U283="základná",N283,0)</f>
        <v>0</v>
      </c>
      <c r="BF283" s="143">
        <f>IF(U283="znížená",N283,0)</f>
        <v>0</v>
      </c>
      <c r="BG283" s="143">
        <f>IF(U283="zákl. prenesená",N283,0)</f>
        <v>0</v>
      </c>
      <c r="BH283" s="143">
        <f>IF(U283="zníž. prenesená",N283,0)</f>
        <v>0</v>
      </c>
      <c r="BI283" s="143">
        <f>IF(U283="nulová",N283,0)</f>
        <v>0</v>
      </c>
      <c r="BJ283" s="20" t="s">
        <v>143</v>
      </c>
      <c r="BK283" s="144">
        <f>ROUND(L283*K283,3)</f>
        <v>0</v>
      </c>
      <c r="BL283" s="20" t="s">
        <v>223</v>
      </c>
      <c r="BM283" s="20" t="s">
        <v>506</v>
      </c>
    </row>
    <row r="284" spans="2:65" s="10" customFormat="1" ht="16.5" customHeight="1">
      <c r="B284" s="145"/>
      <c r="C284" s="146"/>
      <c r="D284" s="146"/>
      <c r="E284" s="147" t="s">
        <v>5</v>
      </c>
      <c r="F284" s="229" t="s">
        <v>507</v>
      </c>
      <c r="G284" s="230"/>
      <c r="H284" s="230"/>
      <c r="I284" s="230"/>
      <c r="J284" s="146"/>
      <c r="K284" s="148">
        <v>17.5</v>
      </c>
      <c r="L284" s="146"/>
      <c r="M284" s="146"/>
      <c r="N284" s="146"/>
      <c r="O284" s="146"/>
      <c r="P284" s="146"/>
      <c r="Q284" s="146"/>
      <c r="R284" s="149"/>
      <c r="T284" s="150"/>
      <c r="U284" s="146"/>
      <c r="V284" s="146"/>
      <c r="W284" s="146"/>
      <c r="X284" s="146"/>
      <c r="Y284" s="146"/>
      <c r="Z284" s="146"/>
      <c r="AA284" s="151"/>
      <c r="AT284" s="152" t="s">
        <v>145</v>
      </c>
      <c r="AU284" s="152" t="s">
        <v>143</v>
      </c>
      <c r="AV284" s="10" t="s">
        <v>143</v>
      </c>
      <c r="AW284" s="10" t="s">
        <v>29</v>
      </c>
      <c r="AX284" s="10" t="s">
        <v>77</v>
      </c>
      <c r="AY284" s="152" t="s">
        <v>136</v>
      </c>
    </row>
    <row r="285" spans="2:65" s="1" customFormat="1" ht="25.5" customHeight="1">
      <c r="B285" s="134"/>
      <c r="C285" s="135" t="s">
        <v>508</v>
      </c>
      <c r="D285" s="135" t="s">
        <v>138</v>
      </c>
      <c r="E285" s="136" t="s">
        <v>509</v>
      </c>
      <c r="F285" s="221" t="s">
        <v>510</v>
      </c>
      <c r="G285" s="221"/>
      <c r="H285" s="221"/>
      <c r="I285" s="221"/>
      <c r="J285" s="137" t="s">
        <v>175</v>
      </c>
      <c r="K285" s="138">
        <v>0.17100000000000001</v>
      </c>
      <c r="L285" s="222"/>
      <c r="M285" s="222"/>
      <c r="N285" s="222">
        <f>ROUND(L285*K285,3)</f>
        <v>0</v>
      </c>
      <c r="O285" s="222"/>
      <c r="P285" s="222"/>
      <c r="Q285" s="222"/>
      <c r="R285" s="139"/>
      <c r="T285" s="140" t="s">
        <v>5</v>
      </c>
      <c r="U285" s="42" t="s">
        <v>39</v>
      </c>
      <c r="V285" s="141">
        <v>3.7109999999999999</v>
      </c>
      <c r="W285" s="141">
        <f>V285*K285</f>
        <v>0.63458100000000006</v>
      </c>
      <c r="X285" s="141">
        <v>0</v>
      </c>
      <c r="Y285" s="141">
        <f>X285*K285</f>
        <v>0</v>
      </c>
      <c r="Z285" s="141">
        <v>0</v>
      </c>
      <c r="AA285" s="142">
        <f>Z285*K285</f>
        <v>0</v>
      </c>
      <c r="AR285" s="20" t="s">
        <v>223</v>
      </c>
      <c r="AT285" s="20" t="s">
        <v>138</v>
      </c>
      <c r="AU285" s="20" t="s">
        <v>143</v>
      </c>
      <c r="AY285" s="20" t="s">
        <v>136</v>
      </c>
      <c r="BE285" s="143">
        <f>IF(U285="základná",N285,0)</f>
        <v>0</v>
      </c>
      <c r="BF285" s="143">
        <f>IF(U285="znížená",N285,0)</f>
        <v>0</v>
      </c>
      <c r="BG285" s="143">
        <f>IF(U285="zákl. prenesená",N285,0)</f>
        <v>0</v>
      </c>
      <c r="BH285" s="143">
        <f>IF(U285="zníž. prenesená",N285,0)</f>
        <v>0</v>
      </c>
      <c r="BI285" s="143">
        <f>IF(U285="nulová",N285,0)</f>
        <v>0</v>
      </c>
      <c r="BJ285" s="20" t="s">
        <v>143</v>
      </c>
      <c r="BK285" s="144">
        <f>ROUND(L285*K285,3)</f>
        <v>0</v>
      </c>
      <c r="BL285" s="20" t="s">
        <v>223</v>
      </c>
      <c r="BM285" s="20" t="s">
        <v>511</v>
      </c>
    </row>
    <row r="286" spans="2:65" s="9" customFormat="1" ht="29.85" customHeight="1">
      <c r="B286" s="123"/>
      <c r="C286" s="124"/>
      <c r="D286" s="133" t="s">
        <v>111</v>
      </c>
      <c r="E286" s="133"/>
      <c r="F286" s="133"/>
      <c r="G286" s="133"/>
      <c r="H286" s="133"/>
      <c r="I286" s="133"/>
      <c r="J286" s="133"/>
      <c r="K286" s="133"/>
      <c r="L286" s="133"/>
      <c r="M286" s="133"/>
      <c r="N286" s="235">
        <f>BK286</f>
        <v>0</v>
      </c>
      <c r="O286" s="236"/>
      <c r="P286" s="236"/>
      <c r="Q286" s="236"/>
      <c r="R286" s="126"/>
      <c r="T286" s="127"/>
      <c r="U286" s="124"/>
      <c r="V286" s="124"/>
      <c r="W286" s="128">
        <f>SUM(W287:W296)</f>
        <v>28.799911000000002</v>
      </c>
      <c r="X286" s="124"/>
      <c r="Y286" s="128">
        <f>SUM(Y287:Y296)</f>
        <v>0.15790603000000003</v>
      </c>
      <c r="Z286" s="124"/>
      <c r="AA286" s="129">
        <f>SUM(AA287:AA296)</f>
        <v>0</v>
      </c>
      <c r="AR286" s="130" t="s">
        <v>143</v>
      </c>
      <c r="AT286" s="131" t="s">
        <v>71</v>
      </c>
      <c r="AU286" s="131" t="s">
        <v>77</v>
      </c>
      <c r="AY286" s="130" t="s">
        <v>136</v>
      </c>
      <c r="BK286" s="132">
        <f>SUM(BK287:BK296)</f>
        <v>0</v>
      </c>
    </row>
    <row r="287" spans="2:65" s="1" customFormat="1" ht="38.25" customHeight="1">
      <c r="B287" s="134"/>
      <c r="C287" s="135" t="s">
        <v>512</v>
      </c>
      <c r="D287" s="135" t="s">
        <v>138</v>
      </c>
      <c r="E287" s="136" t="s">
        <v>513</v>
      </c>
      <c r="F287" s="221" t="s">
        <v>514</v>
      </c>
      <c r="G287" s="221"/>
      <c r="H287" s="221"/>
      <c r="I287" s="221"/>
      <c r="J287" s="137" t="s">
        <v>160</v>
      </c>
      <c r="K287" s="138">
        <v>22.728999999999999</v>
      </c>
      <c r="L287" s="222"/>
      <c r="M287" s="222"/>
      <c r="N287" s="222">
        <f>ROUND(L287*K287,3)</f>
        <v>0</v>
      </c>
      <c r="O287" s="222"/>
      <c r="P287" s="222"/>
      <c r="Q287" s="222"/>
      <c r="R287" s="139"/>
      <c r="T287" s="140" t="s">
        <v>5</v>
      </c>
      <c r="U287" s="42" t="s">
        <v>39</v>
      </c>
      <c r="V287" s="141">
        <v>0.88300000000000001</v>
      </c>
      <c r="W287" s="141">
        <f>V287*K287</f>
        <v>20.069707000000001</v>
      </c>
      <c r="X287" s="141">
        <v>6.9999999999999994E-5</v>
      </c>
      <c r="Y287" s="141">
        <f>X287*K287</f>
        <v>1.5910299999999998E-3</v>
      </c>
      <c r="Z287" s="141">
        <v>0</v>
      </c>
      <c r="AA287" s="142">
        <f>Z287*K287</f>
        <v>0</v>
      </c>
      <c r="AR287" s="20" t="s">
        <v>223</v>
      </c>
      <c r="AT287" s="20" t="s">
        <v>138</v>
      </c>
      <c r="AU287" s="20" t="s">
        <v>143</v>
      </c>
      <c r="AY287" s="20" t="s">
        <v>136</v>
      </c>
      <c r="BE287" s="143">
        <f>IF(U287="základná",N287,0)</f>
        <v>0</v>
      </c>
      <c r="BF287" s="143">
        <f>IF(U287="znížená",N287,0)</f>
        <v>0</v>
      </c>
      <c r="BG287" s="143">
        <f>IF(U287="zákl. prenesená",N287,0)</f>
        <v>0</v>
      </c>
      <c r="BH287" s="143">
        <f>IF(U287="zníž. prenesená",N287,0)</f>
        <v>0</v>
      </c>
      <c r="BI287" s="143">
        <f>IF(U287="nulová",N287,0)</f>
        <v>0</v>
      </c>
      <c r="BJ287" s="20" t="s">
        <v>143</v>
      </c>
      <c r="BK287" s="144">
        <f>ROUND(L287*K287,3)</f>
        <v>0</v>
      </c>
      <c r="BL287" s="20" t="s">
        <v>223</v>
      </c>
      <c r="BM287" s="20" t="s">
        <v>515</v>
      </c>
    </row>
    <row r="288" spans="2:65" s="10" customFormat="1" ht="16.5" customHeight="1">
      <c r="B288" s="145"/>
      <c r="C288" s="146"/>
      <c r="D288" s="146"/>
      <c r="E288" s="147" t="s">
        <v>5</v>
      </c>
      <c r="F288" s="229" t="s">
        <v>516</v>
      </c>
      <c r="G288" s="230"/>
      <c r="H288" s="230"/>
      <c r="I288" s="230"/>
      <c r="J288" s="146"/>
      <c r="K288" s="148">
        <v>18.63</v>
      </c>
      <c r="L288" s="146"/>
      <c r="M288" s="146"/>
      <c r="N288" s="146"/>
      <c r="O288" s="146"/>
      <c r="P288" s="146"/>
      <c r="Q288" s="146"/>
      <c r="R288" s="149"/>
      <c r="T288" s="150"/>
      <c r="U288" s="146"/>
      <c r="V288" s="146"/>
      <c r="W288" s="146"/>
      <c r="X288" s="146"/>
      <c r="Y288" s="146"/>
      <c r="Z288" s="146"/>
      <c r="AA288" s="151"/>
      <c r="AT288" s="152" t="s">
        <v>145</v>
      </c>
      <c r="AU288" s="152" t="s">
        <v>143</v>
      </c>
      <c r="AV288" s="10" t="s">
        <v>143</v>
      </c>
      <c r="AW288" s="10" t="s">
        <v>29</v>
      </c>
      <c r="AX288" s="10" t="s">
        <v>72</v>
      </c>
      <c r="AY288" s="152" t="s">
        <v>136</v>
      </c>
    </row>
    <row r="289" spans="2:65" s="10" customFormat="1" ht="16.5" customHeight="1">
      <c r="B289" s="145"/>
      <c r="C289" s="146"/>
      <c r="D289" s="146"/>
      <c r="E289" s="147" t="s">
        <v>5</v>
      </c>
      <c r="F289" s="231" t="s">
        <v>517</v>
      </c>
      <c r="G289" s="232"/>
      <c r="H289" s="232"/>
      <c r="I289" s="232"/>
      <c r="J289" s="146"/>
      <c r="K289" s="148">
        <v>4.0990000000000002</v>
      </c>
      <c r="L289" s="146"/>
      <c r="M289" s="146"/>
      <c r="N289" s="146"/>
      <c r="O289" s="146"/>
      <c r="P289" s="146"/>
      <c r="Q289" s="146"/>
      <c r="R289" s="149"/>
      <c r="T289" s="150"/>
      <c r="U289" s="146"/>
      <c r="V289" s="146"/>
      <c r="W289" s="146"/>
      <c r="X289" s="146"/>
      <c r="Y289" s="146"/>
      <c r="Z289" s="146"/>
      <c r="AA289" s="151"/>
      <c r="AT289" s="152" t="s">
        <v>145</v>
      </c>
      <c r="AU289" s="152" t="s">
        <v>143</v>
      </c>
      <c r="AV289" s="10" t="s">
        <v>143</v>
      </c>
      <c r="AW289" s="10" t="s">
        <v>29</v>
      </c>
      <c r="AX289" s="10" t="s">
        <v>72</v>
      </c>
      <c r="AY289" s="152" t="s">
        <v>136</v>
      </c>
    </row>
    <row r="290" spans="2:65" s="11" customFormat="1" ht="16.5" customHeight="1">
      <c r="B290" s="153"/>
      <c r="C290" s="154"/>
      <c r="D290" s="154"/>
      <c r="E290" s="155" t="s">
        <v>5</v>
      </c>
      <c r="F290" s="233" t="s">
        <v>147</v>
      </c>
      <c r="G290" s="234"/>
      <c r="H290" s="234"/>
      <c r="I290" s="234"/>
      <c r="J290" s="154"/>
      <c r="K290" s="156">
        <v>22.728999999999999</v>
      </c>
      <c r="L290" s="154"/>
      <c r="M290" s="154"/>
      <c r="N290" s="154"/>
      <c r="O290" s="154"/>
      <c r="P290" s="154"/>
      <c r="Q290" s="154"/>
      <c r="R290" s="157"/>
      <c r="T290" s="158"/>
      <c r="U290" s="154"/>
      <c r="V290" s="154"/>
      <c r="W290" s="154"/>
      <c r="X290" s="154"/>
      <c r="Y290" s="154"/>
      <c r="Z290" s="154"/>
      <c r="AA290" s="159"/>
      <c r="AT290" s="160" t="s">
        <v>145</v>
      </c>
      <c r="AU290" s="160" t="s">
        <v>143</v>
      </c>
      <c r="AV290" s="11" t="s">
        <v>142</v>
      </c>
      <c r="AW290" s="11" t="s">
        <v>29</v>
      </c>
      <c r="AX290" s="11" t="s">
        <v>77</v>
      </c>
      <c r="AY290" s="160" t="s">
        <v>136</v>
      </c>
    </row>
    <row r="291" spans="2:65" s="1" customFormat="1" ht="25.5" customHeight="1">
      <c r="B291" s="134"/>
      <c r="C291" s="135" t="s">
        <v>518</v>
      </c>
      <c r="D291" s="135" t="s">
        <v>138</v>
      </c>
      <c r="E291" s="136" t="s">
        <v>519</v>
      </c>
      <c r="F291" s="221" t="s">
        <v>520</v>
      </c>
      <c r="G291" s="221"/>
      <c r="H291" s="221"/>
      <c r="I291" s="221"/>
      <c r="J291" s="137" t="s">
        <v>160</v>
      </c>
      <c r="K291" s="138">
        <v>1.5</v>
      </c>
      <c r="L291" s="222"/>
      <c r="M291" s="222"/>
      <c r="N291" s="222">
        <f>ROUND(L291*K291,3)</f>
        <v>0</v>
      </c>
      <c r="O291" s="222"/>
      <c r="P291" s="222"/>
      <c r="Q291" s="222"/>
      <c r="R291" s="139"/>
      <c r="T291" s="140" t="s">
        <v>5</v>
      </c>
      <c r="U291" s="42" t="s">
        <v>39</v>
      </c>
      <c r="V291" s="141">
        <v>0.69542000000000004</v>
      </c>
      <c r="W291" s="141">
        <f>V291*K291</f>
        <v>1.0431300000000001</v>
      </c>
      <c r="X291" s="141">
        <v>2.1000000000000001E-4</v>
      </c>
      <c r="Y291" s="141">
        <f>X291*K291</f>
        <v>3.1500000000000001E-4</v>
      </c>
      <c r="Z291" s="141">
        <v>0</v>
      </c>
      <c r="AA291" s="142">
        <f>Z291*K291</f>
        <v>0</v>
      </c>
      <c r="AR291" s="20" t="s">
        <v>223</v>
      </c>
      <c r="AT291" s="20" t="s">
        <v>138</v>
      </c>
      <c r="AU291" s="20" t="s">
        <v>143</v>
      </c>
      <c r="AY291" s="20" t="s">
        <v>136</v>
      </c>
      <c r="BE291" s="143">
        <f>IF(U291="základná",N291,0)</f>
        <v>0</v>
      </c>
      <c r="BF291" s="143">
        <f>IF(U291="znížená",N291,0)</f>
        <v>0</v>
      </c>
      <c r="BG291" s="143">
        <f>IF(U291="zákl. prenesená",N291,0)</f>
        <v>0</v>
      </c>
      <c r="BH291" s="143">
        <f>IF(U291="zníž. prenesená",N291,0)</f>
        <v>0</v>
      </c>
      <c r="BI291" s="143">
        <f>IF(U291="nulová",N291,0)</f>
        <v>0</v>
      </c>
      <c r="BJ291" s="20" t="s">
        <v>143</v>
      </c>
      <c r="BK291" s="144">
        <f>ROUND(L291*K291,3)</f>
        <v>0</v>
      </c>
      <c r="BL291" s="20" t="s">
        <v>223</v>
      </c>
      <c r="BM291" s="20" t="s">
        <v>521</v>
      </c>
    </row>
    <row r="292" spans="2:65" s="10" customFormat="1" ht="16.5" customHeight="1">
      <c r="B292" s="145"/>
      <c r="C292" s="146"/>
      <c r="D292" s="146"/>
      <c r="E292" s="147" t="s">
        <v>5</v>
      </c>
      <c r="F292" s="229" t="s">
        <v>522</v>
      </c>
      <c r="G292" s="230"/>
      <c r="H292" s="230"/>
      <c r="I292" s="230"/>
      <c r="J292" s="146"/>
      <c r="K292" s="148">
        <v>1.5</v>
      </c>
      <c r="L292" s="146"/>
      <c r="M292" s="146"/>
      <c r="N292" s="146"/>
      <c r="O292" s="146"/>
      <c r="P292" s="146"/>
      <c r="Q292" s="146"/>
      <c r="R292" s="149"/>
      <c r="T292" s="150"/>
      <c r="U292" s="146"/>
      <c r="V292" s="146"/>
      <c r="W292" s="146"/>
      <c r="X292" s="146"/>
      <c r="Y292" s="146"/>
      <c r="Z292" s="146"/>
      <c r="AA292" s="151"/>
      <c r="AT292" s="152" t="s">
        <v>145</v>
      </c>
      <c r="AU292" s="152" t="s">
        <v>143</v>
      </c>
      <c r="AV292" s="10" t="s">
        <v>143</v>
      </c>
      <c r="AW292" s="10" t="s">
        <v>29</v>
      </c>
      <c r="AX292" s="10" t="s">
        <v>77</v>
      </c>
      <c r="AY292" s="152" t="s">
        <v>136</v>
      </c>
    </row>
    <row r="293" spans="2:65" s="1" customFormat="1" ht="38.25" customHeight="1">
      <c r="B293" s="134"/>
      <c r="C293" s="135" t="s">
        <v>523</v>
      </c>
      <c r="D293" s="135" t="s">
        <v>138</v>
      </c>
      <c r="E293" s="136" t="s">
        <v>524</v>
      </c>
      <c r="F293" s="221" t="s">
        <v>525</v>
      </c>
      <c r="G293" s="221"/>
      <c r="H293" s="221"/>
      <c r="I293" s="221"/>
      <c r="J293" s="137" t="s">
        <v>196</v>
      </c>
      <c r="K293" s="138">
        <v>6</v>
      </c>
      <c r="L293" s="222"/>
      <c r="M293" s="222"/>
      <c r="N293" s="222">
        <f>ROUND(L293*K293,3)</f>
        <v>0</v>
      </c>
      <c r="O293" s="222"/>
      <c r="P293" s="222"/>
      <c r="Q293" s="222"/>
      <c r="R293" s="139"/>
      <c r="T293" s="140" t="s">
        <v>5</v>
      </c>
      <c r="U293" s="42" t="s">
        <v>39</v>
      </c>
      <c r="V293" s="141">
        <v>1.2250099999999999</v>
      </c>
      <c r="W293" s="141">
        <f>V293*K293</f>
        <v>7.3500599999999991</v>
      </c>
      <c r="X293" s="141">
        <v>0</v>
      </c>
      <c r="Y293" s="141">
        <f>X293*K293</f>
        <v>0</v>
      </c>
      <c r="Z293" s="141">
        <v>0</v>
      </c>
      <c r="AA293" s="142">
        <f>Z293*K293</f>
        <v>0</v>
      </c>
      <c r="AR293" s="20" t="s">
        <v>223</v>
      </c>
      <c r="AT293" s="20" t="s">
        <v>138</v>
      </c>
      <c r="AU293" s="20" t="s">
        <v>143</v>
      </c>
      <c r="AY293" s="20" t="s">
        <v>136</v>
      </c>
      <c r="BE293" s="143">
        <f>IF(U293="základná",N293,0)</f>
        <v>0</v>
      </c>
      <c r="BF293" s="143">
        <f>IF(U293="znížená",N293,0)</f>
        <v>0</v>
      </c>
      <c r="BG293" s="143">
        <f>IF(U293="zákl. prenesená",N293,0)</f>
        <v>0</v>
      </c>
      <c r="BH293" s="143">
        <f>IF(U293="zníž. prenesená",N293,0)</f>
        <v>0</v>
      </c>
      <c r="BI293" s="143">
        <f>IF(U293="nulová",N293,0)</f>
        <v>0</v>
      </c>
      <c r="BJ293" s="20" t="s">
        <v>143</v>
      </c>
      <c r="BK293" s="144">
        <f>ROUND(L293*K293,3)</f>
        <v>0</v>
      </c>
      <c r="BL293" s="20" t="s">
        <v>223</v>
      </c>
      <c r="BM293" s="20" t="s">
        <v>526</v>
      </c>
    </row>
    <row r="294" spans="2:65" s="1" customFormat="1" ht="25.5" customHeight="1">
      <c r="B294" s="134"/>
      <c r="C294" s="161" t="s">
        <v>527</v>
      </c>
      <c r="D294" s="161" t="s">
        <v>265</v>
      </c>
      <c r="E294" s="162" t="s">
        <v>528</v>
      </c>
      <c r="F294" s="237" t="s">
        <v>529</v>
      </c>
      <c r="G294" s="237"/>
      <c r="H294" s="237"/>
      <c r="I294" s="237"/>
      <c r="J294" s="163" t="s">
        <v>196</v>
      </c>
      <c r="K294" s="164">
        <v>6</v>
      </c>
      <c r="L294" s="238"/>
      <c r="M294" s="238"/>
      <c r="N294" s="238">
        <f>ROUND(L294*K294,3)</f>
        <v>0</v>
      </c>
      <c r="O294" s="222"/>
      <c r="P294" s="222"/>
      <c r="Q294" s="222"/>
      <c r="R294" s="139"/>
      <c r="T294" s="140" t="s">
        <v>5</v>
      </c>
      <c r="U294" s="42" t="s">
        <v>39</v>
      </c>
      <c r="V294" s="141">
        <v>0</v>
      </c>
      <c r="W294" s="141">
        <f>V294*K294</f>
        <v>0</v>
      </c>
      <c r="X294" s="141">
        <v>1E-3</v>
      </c>
      <c r="Y294" s="141">
        <f>X294*K294</f>
        <v>6.0000000000000001E-3</v>
      </c>
      <c r="Z294" s="141">
        <v>0</v>
      </c>
      <c r="AA294" s="142">
        <f>Z294*K294</f>
        <v>0</v>
      </c>
      <c r="AR294" s="20" t="s">
        <v>336</v>
      </c>
      <c r="AT294" s="20" t="s">
        <v>265</v>
      </c>
      <c r="AU294" s="20" t="s">
        <v>143</v>
      </c>
      <c r="AY294" s="20" t="s">
        <v>136</v>
      </c>
      <c r="BE294" s="143">
        <f>IF(U294="základná",N294,0)</f>
        <v>0</v>
      </c>
      <c r="BF294" s="143">
        <f>IF(U294="znížená",N294,0)</f>
        <v>0</v>
      </c>
      <c r="BG294" s="143">
        <f>IF(U294="zákl. prenesená",N294,0)</f>
        <v>0</v>
      </c>
      <c r="BH294" s="143">
        <f>IF(U294="zníž. prenesená",N294,0)</f>
        <v>0</v>
      </c>
      <c r="BI294" s="143">
        <f>IF(U294="nulová",N294,0)</f>
        <v>0</v>
      </c>
      <c r="BJ294" s="20" t="s">
        <v>143</v>
      </c>
      <c r="BK294" s="144">
        <f>ROUND(L294*K294,3)</f>
        <v>0</v>
      </c>
      <c r="BL294" s="20" t="s">
        <v>223</v>
      </c>
      <c r="BM294" s="20" t="s">
        <v>530</v>
      </c>
    </row>
    <row r="295" spans="2:65" s="1" customFormat="1" ht="38.25" customHeight="1">
      <c r="B295" s="134"/>
      <c r="C295" s="161" t="s">
        <v>531</v>
      </c>
      <c r="D295" s="161" t="s">
        <v>265</v>
      </c>
      <c r="E295" s="162" t="s">
        <v>532</v>
      </c>
      <c r="F295" s="237" t="s">
        <v>533</v>
      </c>
      <c r="G295" s="237"/>
      <c r="H295" s="237"/>
      <c r="I295" s="237"/>
      <c r="J295" s="163" t="s">
        <v>196</v>
      </c>
      <c r="K295" s="164">
        <v>6</v>
      </c>
      <c r="L295" s="238"/>
      <c r="M295" s="238"/>
      <c r="N295" s="238">
        <f>ROUND(L295*K295,3)</f>
        <v>0</v>
      </c>
      <c r="O295" s="222"/>
      <c r="P295" s="222"/>
      <c r="Q295" s="222"/>
      <c r="R295" s="139"/>
      <c r="T295" s="140" t="s">
        <v>5</v>
      </c>
      <c r="U295" s="42" t="s">
        <v>39</v>
      </c>
      <c r="V295" s="141">
        <v>0</v>
      </c>
      <c r="W295" s="141">
        <f>V295*K295</f>
        <v>0</v>
      </c>
      <c r="X295" s="141">
        <v>2.5000000000000001E-2</v>
      </c>
      <c r="Y295" s="141">
        <f>X295*K295</f>
        <v>0.15000000000000002</v>
      </c>
      <c r="Z295" s="141">
        <v>0</v>
      </c>
      <c r="AA295" s="142">
        <f>Z295*K295</f>
        <v>0</v>
      </c>
      <c r="AR295" s="20" t="s">
        <v>336</v>
      </c>
      <c r="AT295" s="20" t="s">
        <v>265</v>
      </c>
      <c r="AU295" s="20" t="s">
        <v>143</v>
      </c>
      <c r="AY295" s="20" t="s">
        <v>136</v>
      </c>
      <c r="BE295" s="143">
        <f>IF(U295="základná",N295,0)</f>
        <v>0</v>
      </c>
      <c r="BF295" s="143">
        <f>IF(U295="znížená",N295,0)</f>
        <v>0</v>
      </c>
      <c r="BG295" s="143">
        <f>IF(U295="zákl. prenesená",N295,0)</f>
        <v>0</v>
      </c>
      <c r="BH295" s="143">
        <f>IF(U295="zníž. prenesená",N295,0)</f>
        <v>0</v>
      </c>
      <c r="BI295" s="143">
        <f>IF(U295="nulová",N295,0)</f>
        <v>0</v>
      </c>
      <c r="BJ295" s="20" t="s">
        <v>143</v>
      </c>
      <c r="BK295" s="144">
        <f>ROUND(L295*K295,3)</f>
        <v>0</v>
      </c>
      <c r="BL295" s="20" t="s">
        <v>223</v>
      </c>
      <c r="BM295" s="20" t="s">
        <v>534</v>
      </c>
    </row>
    <row r="296" spans="2:65" s="1" customFormat="1" ht="25.5" customHeight="1">
      <c r="B296" s="134"/>
      <c r="C296" s="135" t="s">
        <v>535</v>
      </c>
      <c r="D296" s="135" t="s">
        <v>138</v>
      </c>
      <c r="E296" s="136" t="s">
        <v>536</v>
      </c>
      <c r="F296" s="221" t="s">
        <v>537</v>
      </c>
      <c r="G296" s="221"/>
      <c r="H296" s="221"/>
      <c r="I296" s="221"/>
      <c r="J296" s="137" t="s">
        <v>175</v>
      </c>
      <c r="K296" s="138">
        <v>0.158</v>
      </c>
      <c r="L296" s="222"/>
      <c r="M296" s="222"/>
      <c r="N296" s="222">
        <f>ROUND(L296*K296,3)</f>
        <v>0</v>
      </c>
      <c r="O296" s="222"/>
      <c r="P296" s="222"/>
      <c r="Q296" s="222"/>
      <c r="R296" s="139"/>
      <c r="T296" s="140" t="s">
        <v>5</v>
      </c>
      <c r="U296" s="42" t="s">
        <v>39</v>
      </c>
      <c r="V296" s="141">
        <v>2.133</v>
      </c>
      <c r="W296" s="141">
        <f>V296*K296</f>
        <v>0.33701399999999998</v>
      </c>
      <c r="X296" s="141">
        <v>0</v>
      </c>
      <c r="Y296" s="141">
        <f>X296*K296</f>
        <v>0</v>
      </c>
      <c r="Z296" s="141">
        <v>0</v>
      </c>
      <c r="AA296" s="142">
        <f>Z296*K296</f>
        <v>0</v>
      </c>
      <c r="AR296" s="20" t="s">
        <v>223</v>
      </c>
      <c r="AT296" s="20" t="s">
        <v>138</v>
      </c>
      <c r="AU296" s="20" t="s">
        <v>143</v>
      </c>
      <c r="AY296" s="20" t="s">
        <v>136</v>
      </c>
      <c r="BE296" s="143">
        <f>IF(U296="základná",N296,0)</f>
        <v>0</v>
      </c>
      <c r="BF296" s="143">
        <f>IF(U296="znížená",N296,0)</f>
        <v>0</v>
      </c>
      <c r="BG296" s="143">
        <f>IF(U296="zákl. prenesená",N296,0)</f>
        <v>0</v>
      </c>
      <c r="BH296" s="143">
        <f>IF(U296="zníž. prenesená",N296,0)</f>
        <v>0</v>
      </c>
      <c r="BI296" s="143">
        <f>IF(U296="nulová",N296,0)</f>
        <v>0</v>
      </c>
      <c r="BJ296" s="20" t="s">
        <v>143</v>
      </c>
      <c r="BK296" s="144">
        <f>ROUND(L296*K296,3)</f>
        <v>0</v>
      </c>
      <c r="BL296" s="20" t="s">
        <v>223</v>
      </c>
      <c r="BM296" s="20" t="s">
        <v>538</v>
      </c>
    </row>
    <row r="297" spans="2:65" s="9" customFormat="1" ht="29.85" customHeight="1">
      <c r="B297" s="123"/>
      <c r="C297" s="124"/>
      <c r="D297" s="133" t="s">
        <v>112</v>
      </c>
      <c r="E297" s="133"/>
      <c r="F297" s="133"/>
      <c r="G297" s="133"/>
      <c r="H297" s="133"/>
      <c r="I297" s="133"/>
      <c r="J297" s="133"/>
      <c r="K297" s="133"/>
      <c r="L297" s="133"/>
      <c r="M297" s="133"/>
      <c r="N297" s="235">
        <f>BK297</f>
        <v>0</v>
      </c>
      <c r="O297" s="236"/>
      <c r="P297" s="236"/>
      <c r="Q297" s="236"/>
      <c r="R297" s="126"/>
      <c r="T297" s="127"/>
      <c r="U297" s="124"/>
      <c r="V297" s="124"/>
      <c r="W297" s="128">
        <f>SUM(W298:W299)</f>
        <v>1.891</v>
      </c>
      <c r="X297" s="124"/>
      <c r="Y297" s="128">
        <f>SUM(Y298:Y299)</f>
        <v>5.0000000000000001E-4</v>
      </c>
      <c r="Z297" s="124"/>
      <c r="AA297" s="129">
        <f>SUM(AA298:AA299)</f>
        <v>0</v>
      </c>
      <c r="AR297" s="130" t="s">
        <v>143</v>
      </c>
      <c r="AT297" s="131" t="s">
        <v>71</v>
      </c>
      <c r="AU297" s="131" t="s">
        <v>77</v>
      </c>
      <c r="AY297" s="130" t="s">
        <v>136</v>
      </c>
      <c r="BK297" s="132">
        <f>SUM(BK298:BK299)</f>
        <v>0</v>
      </c>
    </row>
    <row r="298" spans="2:65" s="1" customFormat="1" ht="25.5" customHeight="1">
      <c r="B298" s="134"/>
      <c r="C298" s="135" t="s">
        <v>539</v>
      </c>
      <c r="D298" s="135" t="s">
        <v>138</v>
      </c>
      <c r="E298" s="136" t="s">
        <v>540</v>
      </c>
      <c r="F298" s="221" t="s">
        <v>541</v>
      </c>
      <c r="G298" s="221"/>
      <c r="H298" s="221"/>
      <c r="I298" s="221"/>
      <c r="J298" s="137" t="s">
        <v>201</v>
      </c>
      <c r="K298" s="138">
        <v>10</v>
      </c>
      <c r="L298" s="222"/>
      <c r="M298" s="222"/>
      <c r="N298" s="222">
        <f>ROUND(L298*K298,3)</f>
        <v>0</v>
      </c>
      <c r="O298" s="222"/>
      <c r="P298" s="222"/>
      <c r="Q298" s="222"/>
      <c r="R298" s="139"/>
      <c r="T298" s="140" t="s">
        <v>5</v>
      </c>
      <c r="U298" s="42" t="s">
        <v>39</v>
      </c>
      <c r="V298" s="141">
        <v>0.18909999999999999</v>
      </c>
      <c r="W298" s="141">
        <f>V298*K298</f>
        <v>1.891</v>
      </c>
      <c r="X298" s="141">
        <v>5.0000000000000002E-5</v>
      </c>
      <c r="Y298" s="141">
        <f>X298*K298</f>
        <v>5.0000000000000001E-4</v>
      </c>
      <c r="Z298" s="141">
        <v>0</v>
      </c>
      <c r="AA298" s="142">
        <f>Z298*K298</f>
        <v>0</v>
      </c>
      <c r="AR298" s="20" t="s">
        <v>223</v>
      </c>
      <c r="AT298" s="20" t="s">
        <v>138</v>
      </c>
      <c r="AU298" s="20" t="s">
        <v>143</v>
      </c>
      <c r="AY298" s="20" t="s">
        <v>136</v>
      </c>
      <c r="BE298" s="143">
        <f>IF(U298="základná",N298,0)</f>
        <v>0</v>
      </c>
      <c r="BF298" s="143">
        <f>IF(U298="znížená",N298,0)</f>
        <v>0</v>
      </c>
      <c r="BG298" s="143">
        <f>IF(U298="zákl. prenesená",N298,0)</f>
        <v>0</v>
      </c>
      <c r="BH298" s="143">
        <f>IF(U298="zníž. prenesená",N298,0)</f>
        <v>0</v>
      </c>
      <c r="BI298" s="143">
        <f>IF(U298="nulová",N298,0)</f>
        <v>0</v>
      </c>
      <c r="BJ298" s="20" t="s">
        <v>143</v>
      </c>
      <c r="BK298" s="144">
        <f>ROUND(L298*K298,3)</f>
        <v>0</v>
      </c>
      <c r="BL298" s="20" t="s">
        <v>223</v>
      </c>
      <c r="BM298" s="20" t="s">
        <v>542</v>
      </c>
    </row>
    <row r="299" spans="2:65" s="10" customFormat="1" ht="16.5" customHeight="1">
      <c r="B299" s="145"/>
      <c r="C299" s="146"/>
      <c r="D299" s="146"/>
      <c r="E299" s="147" t="s">
        <v>5</v>
      </c>
      <c r="F299" s="229" t="s">
        <v>543</v>
      </c>
      <c r="G299" s="230"/>
      <c r="H299" s="230"/>
      <c r="I299" s="230"/>
      <c r="J299" s="146"/>
      <c r="K299" s="148">
        <v>10</v>
      </c>
      <c r="L299" s="146"/>
      <c r="M299" s="146"/>
      <c r="N299" s="146"/>
      <c r="O299" s="146"/>
      <c r="P299" s="146"/>
      <c r="Q299" s="146"/>
      <c r="R299" s="149"/>
      <c r="T299" s="150"/>
      <c r="U299" s="146"/>
      <c r="V299" s="146"/>
      <c r="W299" s="146"/>
      <c r="X299" s="146"/>
      <c r="Y299" s="146"/>
      <c r="Z299" s="146"/>
      <c r="AA299" s="151"/>
      <c r="AT299" s="152" t="s">
        <v>145</v>
      </c>
      <c r="AU299" s="152" t="s">
        <v>143</v>
      </c>
      <c r="AV299" s="10" t="s">
        <v>143</v>
      </c>
      <c r="AW299" s="10" t="s">
        <v>29</v>
      </c>
      <c r="AX299" s="10" t="s">
        <v>77</v>
      </c>
      <c r="AY299" s="152" t="s">
        <v>136</v>
      </c>
    </row>
    <row r="300" spans="2:65" s="9" customFormat="1" ht="29.85" customHeight="1">
      <c r="B300" s="123"/>
      <c r="C300" s="124"/>
      <c r="D300" s="133" t="s">
        <v>113</v>
      </c>
      <c r="E300" s="133"/>
      <c r="F300" s="133"/>
      <c r="G300" s="133"/>
      <c r="H300" s="133"/>
      <c r="I300" s="133"/>
      <c r="J300" s="133"/>
      <c r="K300" s="133"/>
      <c r="L300" s="133"/>
      <c r="M300" s="133"/>
      <c r="N300" s="227">
        <f>BK300</f>
        <v>0</v>
      </c>
      <c r="O300" s="228"/>
      <c r="P300" s="228"/>
      <c r="Q300" s="228"/>
      <c r="R300" s="126"/>
      <c r="T300" s="127"/>
      <c r="U300" s="124"/>
      <c r="V300" s="124"/>
      <c r="W300" s="128">
        <f>SUM(W301:W311)</f>
        <v>96.579756000000003</v>
      </c>
      <c r="X300" s="124"/>
      <c r="Y300" s="128">
        <f>SUM(Y301:Y311)</f>
        <v>5.4278452000000001</v>
      </c>
      <c r="Z300" s="124"/>
      <c r="AA300" s="129">
        <f>SUM(AA301:AA311)</f>
        <v>0</v>
      </c>
      <c r="AR300" s="130" t="s">
        <v>143</v>
      </c>
      <c r="AT300" s="131" t="s">
        <v>71</v>
      </c>
      <c r="AU300" s="131" t="s">
        <v>77</v>
      </c>
      <c r="AY300" s="130" t="s">
        <v>136</v>
      </c>
      <c r="BK300" s="132">
        <f>SUM(BK301:BK311)</f>
        <v>0</v>
      </c>
    </row>
    <row r="301" spans="2:65" s="1" customFormat="1" ht="25.5" customHeight="1">
      <c r="B301" s="134"/>
      <c r="C301" s="135" t="s">
        <v>544</v>
      </c>
      <c r="D301" s="135" t="s">
        <v>138</v>
      </c>
      <c r="E301" s="136" t="s">
        <v>545</v>
      </c>
      <c r="F301" s="221" t="s">
        <v>546</v>
      </c>
      <c r="G301" s="221"/>
      <c r="H301" s="221"/>
      <c r="I301" s="221"/>
      <c r="J301" s="137" t="s">
        <v>201</v>
      </c>
      <c r="K301" s="138">
        <v>37.799999999999997</v>
      </c>
      <c r="L301" s="222"/>
      <c r="M301" s="222"/>
      <c r="N301" s="222">
        <f>ROUND(L301*K301,3)</f>
        <v>0</v>
      </c>
      <c r="O301" s="222"/>
      <c r="P301" s="222"/>
      <c r="Q301" s="222"/>
      <c r="R301" s="139"/>
      <c r="T301" s="140" t="s">
        <v>5</v>
      </c>
      <c r="U301" s="42" t="s">
        <v>39</v>
      </c>
      <c r="V301" s="141">
        <v>0.19700000000000001</v>
      </c>
      <c r="W301" s="141">
        <f>V301*K301</f>
        <v>7.4466000000000001</v>
      </c>
      <c r="X301" s="141">
        <v>1.0200000000000001E-3</v>
      </c>
      <c r="Y301" s="141">
        <f>X301*K301</f>
        <v>3.8556E-2</v>
      </c>
      <c r="Z301" s="141">
        <v>0</v>
      </c>
      <c r="AA301" s="142">
        <f>Z301*K301</f>
        <v>0</v>
      </c>
      <c r="AR301" s="20" t="s">
        <v>223</v>
      </c>
      <c r="AT301" s="20" t="s">
        <v>138</v>
      </c>
      <c r="AU301" s="20" t="s">
        <v>143</v>
      </c>
      <c r="AY301" s="20" t="s">
        <v>136</v>
      </c>
      <c r="BE301" s="143">
        <f>IF(U301="základná",N301,0)</f>
        <v>0</v>
      </c>
      <c r="BF301" s="143">
        <f>IF(U301="znížená",N301,0)</f>
        <v>0</v>
      </c>
      <c r="BG301" s="143">
        <f>IF(U301="zákl. prenesená",N301,0)</f>
        <v>0</v>
      </c>
      <c r="BH301" s="143">
        <f>IF(U301="zníž. prenesená",N301,0)</f>
        <v>0</v>
      </c>
      <c r="BI301" s="143">
        <f>IF(U301="nulová",N301,0)</f>
        <v>0</v>
      </c>
      <c r="BJ301" s="20" t="s">
        <v>143</v>
      </c>
      <c r="BK301" s="144">
        <f>ROUND(L301*K301,3)</f>
        <v>0</v>
      </c>
      <c r="BL301" s="20" t="s">
        <v>223</v>
      </c>
      <c r="BM301" s="20" t="s">
        <v>547</v>
      </c>
    </row>
    <row r="302" spans="2:65" s="10" customFormat="1" ht="16.5" customHeight="1">
      <c r="B302" s="145"/>
      <c r="C302" s="146"/>
      <c r="D302" s="146"/>
      <c r="E302" s="147" t="s">
        <v>5</v>
      </c>
      <c r="F302" s="229" t="s">
        <v>548</v>
      </c>
      <c r="G302" s="230"/>
      <c r="H302" s="230"/>
      <c r="I302" s="230"/>
      <c r="J302" s="146"/>
      <c r="K302" s="148">
        <v>37.799999999999997</v>
      </c>
      <c r="L302" s="146"/>
      <c r="M302" s="146"/>
      <c r="N302" s="146"/>
      <c r="O302" s="146"/>
      <c r="P302" s="146"/>
      <c r="Q302" s="146"/>
      <c r="R302" s="149"/>
      <c r="T302" s="150"/>
      <c r="U302" s="146"/>
      <c r="V302" s="146"/>
      <c r="W302" s="146"/>
      <c r="X302" s="146"/>
      <c r="Y302" s="146"/>
      <c r="Z302" s="146"/>
      <c r="AA302" s="151"/>
      <c r="AT302" s="152" t="s">
        <v>145</v>
      </c>
      <c r="AU302" s="152" t="s">
        <v>143</v>
      </c>
      <c r="AV302" s="10" t="s">
        <v>143</v>
      </c>
      <c r="AW302" s="10" t="s">
        <v>29</v>
      </c>
      <c r="AX302" s="10" t="s">
        <v>77</v>
      </c>
      <c r="AY302" s="152" t="s">
        <v>136</v>
      </c>
    </row>
    <row r="303" spans="2:65" s="1" customFormat="1" ht="38.25" customHeight="1">
      <c r="B303" s="134"/>
      <c r="C303" s="135" t="s">
        <v>549</v>
      </c>
      <c r="D303" s="135" t="s">
        <v>138</v>
      </c>
      <c r="E303" s="136" t="s">
        <v>550</v>
      </c>
      <c r="F303" s="221" t="s">
        <v>551</v>
      </c>
      <c r="G303" s="221"/>
      <c r="H303" s="221"/>
      <c r="I303" s="221"/>
      <c r="J303" s="137" t="s">
        <v>160</v>
      </c>
      <c r="K303" s="138">
        <v>71.5</v>
      </c>
      <c r="L303" s="222"/>
      <c r="M303" s="222"/>
      <c r="N303" s="222">
        <f>ROUND(L303*K303,3)</f>
        <v>0</v>
      </c>
      <c r="O303" s="222"/>
      <c r="P303" s="222"/>
      <c r="Q303" s="222"/>
      <c r="R303" s="139"/>
      <c r="T303" s="140" t="s">
        <v>5</v>
      </c>
      <c r="U303" s="42" t="s">
        <v>39</v>
      </c>
      <c r="V303" s="141">
        <v>1.125</v>
      </c>
      <c r="W303" s="141">
        <f>V303*K303</f>
        <v>80.4375</v>
      </c>
      <c r="X303" s="141">
        <v>6.0760000000000002E-2</v>
      </c>
      <c r="Y303" s="141">
        <f>X303*K303</f>
        <v>4.3443399999999999</v>
      </c>
      <c r="Z303" s="141">
        <v>0</v>
      </c>
      <c r="AA303" s="142">
        <f>Z303*K303</f>
        <v>0</v>
      </c>
      <c r="AR303" s="20" t="s">
        <v>223</v>
      </c>
      <c r="AT303" s="20" t="s">
        <v>138</v>
      </c>
      <c r="AU303" s="20" t="s">
        <v>143</v>
      </c>
      <c r="AY303" s="20" t="s">
        <v>136</v>
      </c>
      <c r="BE303" s="143">
        <f>IF(U303="základná",N303,0)</f>
        <v>0</v>
      </c>
      <c r="BF303" s="143">
        <f>IF(U303="znížená",N303,0)</f>
        <v>0</v>
      </c>
      <c r="BG303" s="143">
        <f>IF(U303="zákl. prenesená",N303,0)</f>
        <v>0</v>
      </c>
      <c r="BH303" s="143">
        <f>IF(U303="zníž. prenesená",N303,0)</f>
        <v>0</v>
      </c>
      <c r="BI303" s="143">
        <f>IF(U303="nulová",N303,0)</f>
        <v>0</v>
      </c>
      <c r="BJ303" s="20" t="s">
        <v>143</v>
      </c>
      <c r="BK303" s="144">
        <f>ROUND(L303*K303,3)</f>
        <v>0</v>
      </c>
      <c r="BL303" s="20" t="s">
        <v>223</v>
      </c>
      <c r="BM303" s="20" t="s">
        <v>552</v>
      </c>
    </row>
    <row r="304" spans="2:65" s="10" customFormat="1" ht="16.5" customHeight="1">
      <c r="B304" s="145"/>
      <c r="C304" s="146"/>
      <c r="D304" s="146"/>
      <c r="E304" s="147" t="s">
        <v>5</v>
      </c>
      <c r="F304" s="229" t="s">
        <v>553</v>
      </c>
      <c r="G304" s="230"/>
      <c r="H304" s="230"/>
      <c r="I304" s="230"/>
      <c r="J304" s="146"/>
      <c r="K304" s="148">
        <v>71.5</v>
      </c>
      <c r="L304" s="146"/>
      <c r="M304" s="146"/>
      <c r="N304" s="146"/>
      <c r="O304" s="146"/>
      <c r="P304" s="146"/>
      <c r="Q304" s="146"/>
      <c r="R304" s="149"/>
      <c r="T304" s="150"/>
      <c r="U304" s="146"/>
      <c r="V304" s="146"/>
      <c r="W304" s="146"/>
      <c r="X304" s="146"/>
      <c r="Y304" s="146"/>
      <c r="Z304" s="146"/>
      <c r="AA304" s="151"/>
      <c r="AT304" s="152" t="s">
        <v>145</v>
      </c>
      <c r="AU304" s="152" t="s">
        <v>143</v>
      </c>
      <c r="AV304" s="10" t="s">
        <v>143</v>
      </c>
      <c r="AW304" s="10" t="s">
        <v>29</v>
      </c>
      <c r="AX304" s="10" t="s">
        <v>72</v>
      </c>
      <c r="AY304" s="152" t="s">
        <v>136</v>
      </c>
    </row>
    <row r="305" spans="2:65" s="11" customFormat="1" ht="16.5" customHeight="1">
      <c r="B305" s="153"/>
      <c r="C305" s="154"/>
      <c r="D305" s="154"/>
      <c r="E305" s="155" t="s">
        <v>5</v>
      </c>
      <c r="F305" s="233" t="s">
        <v>147</v>
      </c>
      <c r="G305" s="234"/>
      <c r="H305" s="234"/>
      <c r="I305" s="234"/>
      <c r="J305" s="154"/>
      <c r="K305" s="156">
        <v>71.5</v>
      </c>
      <c r="L305" s="154"/>
      <c r="M305" s="154"/>
      <c r="N305" s="154"/>
      <c r="O305" s="154"/>
      <c r="P305" s="154"/>
      <c r="Q305" s="154"/>
      <c r="R305" s="157"/>
      <c r="T305" s="158"/>
      <c r="U305" s="154"/>
      <c r="V305" s="154"/>
      <c r="W305" s="154"/>
      <c r="X305" s="154"/>
      <c r="Y305" s="154"/>
      <c r="Z305" s="154"/>
      <c r="AA305" s="159"/>
      <c r="AT305" s="160" t="s">
        <v>145</v>
      </c>
      <c r="AU305" s="160" t="s">
        <v>143</v>
      </c>
      <c r="AV305" s="11" t="s">
        <v>142</v>
      </c>
      <c r="AW305" s="11" t="s">
        <v>29</v>
      </c>
      <c r="AX305" s="11" t="s">
        <v>77</v>
      </c>
      <c r="AY305" s="160" t="s">
        <v>136</v>
      </c>
    </row>
    <row r="306" spans="2:65" s="1" customFormat="1" ht="16.5" customHeight="1">
      <c r="B306" s="134"/>
      <c r="C306" s="161" t="s">
        <v>554</v>
      </c>
      <c r="D306" s="161" t="s">
        <v>265</v>
      </c>
      <c r="E306" s="162" t="s">
        <v>555</v>
      </c>
      <c r="F306" s="237" t="s">
        <v>556</v>
      </c>
      <c r="G306" s="237"/>
      <c r="H306" s="237"/>
      <c r="I306" s="237"/>
      <c r="J306" s="163" t="s">
        <v>160</v>
      </c>
      <c r="K306" s="164">
        <v>92.31</v>
      </c>
      <c r="L306" s="238"/>
      <c r="M306" s="238"/>
      <c r="N306" s="238">
        <f>ROUND(L306*K306,3)</f>
        <v>0</v>
      </c>
      <c r="O306" s="222"/>
      <c r="P306" s="222"/>
      <c r="Q306" s="222"/>
      <c r="R306" s="139"/>
      <c r="T306" s="140" t="s">
        <v>5</v>
      </c>
      <c r="U306" s="42" t="s">
        <v>39</v>
      </c>
      <c r="V306" s="141">
        <v>0</v>
      </c>
      <c r="W306" s="141">
        <f>V306*K306</f>
        <v>0</v>
      </c>
      <c r="X306" s="141">
        <v>1.132E-2</v>
      </c>
      <c r="Y306" s="141">
        <f>X306*K306</f>
        <v>1.0449492</v>
      </c>
      <c r="Z306" s="141">
        <v>0</v>
      </c>
      <c r="AA306" s="142">
        <f>Z306*K306</f>
        <v>0</v>
      </c>
      <c r="AR306" s="20" t="s">
        <v>336</v>
      </c>
      <c r="AT306" s="20" t="s">
        <v>265</v>
      </c>
      <c r="AU306" s="20" t="s">
        <v>143</v>
      </c>
      <c r="AY306" s="20" t="s">
        <v>136</v>
      </c>
      <c r="BE306" s="143">
        <f>IF(U306="základná",N306,0)</f>
        <v>0</v>
      </c>
      <c r="BF306" s="143">
        <f>IF(U306="znížená",N306,0)</f>
        <v>0</v>
      </c>
      <c r="BG306" s="143">
        <f>IF(U306="zákl. prenesená",N306,0)</f>
        <v>0</v>
      </c>
      <c r="BH306" s="143">
        <f>IF(U306="zníž. prenesená",N306,0)</f>
        <v>0</v>
      </c>
      <c r="BI306" s="143">
        <f>IF(U306="nulová",N306,0)</f>
        <v>0</v>
      </c>
      <c r="BJ306" s="20" t="s">
        <v>143</v>
      </c>
      <c r="BK306" s="144">
        <f>ROUND(L306*K306,3)</f>
        <v>0</v>
      </c>
      <c r="BL306" s="20" t="s">
        <v>223</v>
      </c>
      <c r="BM306" s="20" t="s">
        <v>557</v>
      </c>
    </row>
    <row r="307" spans="2:65" s="10" customFormat="1" ht="16.5" customHeight="1">
      <c r="B307" s="145"/>
      <c r="C307" s="146"/>
      <c r="D307" s="146"/>
      <c r="E307" s="147" t="s">
        <v>5</v>
      </c>
      <c r="F307" s="229" t="s">
        <v>558</v>
      </c>
      <c r="G307" s="230"/>
      <c r="H307" s="230"/>
      <c r="I307" s="230"/>
      <c r="J307" s="146"/>
      <c r="K307" s="148">
        <v>71.599999999999994</v>
      </c>
      <c r="L307" s="146"/>
      <c r="M307" s="146"/>
      <c r="N307" s="146"/>
      <c r="O307" s="146"/>
      <c r="P307" s="146"/>
      <c r="Q307" s="146"/>
      <c r="R307" s="149"/>
      <c r="T307" s="150"/>
      <c r="U307" s="146"/>
      <c r="V307" s="146"/>
      <c r="W307" s="146"/>
      <c r="X307" s="146"/>
      <c r="Y307" s="146"/>
      <c r="Z307" s="146"/>
      <c r="AA307" s="151"/>
      <c r="AT307" s="152" t="s">
        <v>145</v>
      </c>
      <c r="AU307" s="152" t="s">
        <v>143</v>
      </c>
      <c r="AV307" s="10" t="s">
        <v>143</v>
      </c>
      <c r="AW307" s="10" t="s">
        <v>29</v>
      </c>
      <c r="AX307" s="10" t="s">
        <v>72</v>
      </c>
      <c r="AY307" s="152" t="s">
        <v>136</v>
      </c>
    </row>
    <row r="308" spans="2:65" s="10" customFormat="1" ht="16.5" customHeight="1">
      <c r="B308" s="145"/>
      <c r="C308" s="146"/>
      <c r="D308" s="146"/>
      <c r="E308" s="147" t="s">
        <v>5</v>
      </c>
      <c r="F308" s="231" t="s">
        <v>5</v>
      </c>
      <c r="G308" s="232"/>
      <c r="H308" s="232"/>
      <c r="I308" s="232"/>
      <c r="J308" s="146"/>
      <c r="K308" s="148">
        <v>0</v>
      </c>
      <c r="L308" s="146"/>
      <c r="M308" s="146"/>
      <c r="N308" s="146"/>
      <c r="O308" s="146"/>
      <c r="P308" s="146"/>
      <c r="Q308" s="146"/>
      <c r="R308" s="149"/>
      <c r="T308" s="150"/>
      <c r="U308" s="146"/>
      <c r="V308" s="146"/>
      <c r="W308" s="146"/>
      <c r="X308" s="146"/>
      <c r="Y308" s="146"/>
      <c r="Z308" s="146"/>
      <c r="AA308" s="151"/>
      <c r="AT308" s="152" t="s">
        <v>145</v>
      </c>
      <c r="AU308" s="152" t="s">
        <v>143</v>
      </c>
      <c r="AV308" s="10" t="s">
        <v>143</v>
      </c>
      <c r="AW308" s="10" t="s">
        <v>29</v>
      </c>
      <c r="AX308" s="10" t="s">
        <v>72</v>
      </c>
      <c r="AY308" s="152" t="s">
        <v>136</v>
      </c>
    </row>
    <row r="309" spans="2:65" s="10" customFormat="1" ht="16.5" customHeight="1">
      <c r="B309" s="145"/>
      <c r="C309" s="146"/>
      <c r="D309" s="146"/>
      <c r="E309" s="147" t="s">
        <v>5</v>
      </c>
      <c r="F309" s="231" t="s">
        <v>559</v>
      </c>
      <c r="G309" s="232"/>
      <c r="H309" s="232"/>
      <c r="I309" s="232"/>
      <c r="J309" s="146"/>
      <c r="K309" s="148">
        <v>18.899999999999999</v>
      </c>
      <c r="L309" s="146"/>
      <c r="M309" s="146"/>
      <c r="N309" s="146"/>
      <c r="O309" s="146"/>
      <c r="P309" s="146"/>
      <c r="Q309" s="146"/>
      <c r="R309" s="149"/>
      <c r="T309" s="150"/>
      <c r="U309" s="146"/>
      <c r="V309" s="146"/>
      <c r="W309" s="146"/>
      <c r="X309" s="146"/>
      <c r="Y309" s="146"/>
      <c r="Z309" s="146"/>
      <c r="AA309" s="151"/>
      <c r="AT309" s="152" t="s">
        <v>145</v>
      </c>
      <c r="AU309" s="152" t="s">
        <v>143</v>
      </c>
      <c r="AV309" s="10" t="s">
        <v>143</v>
      </c>
      <c r="AW309" s="10" t="s">
        <v>29</v>
      </c>
      <c r="AX309" s="10" t="s">
        <v>72</v>
      </c>
      <c r="AY309" s="152" t="s">
        <v>136</v>
      </c>
    </row>
    <row r="310" spans="2:65" s="11" customFormat="1" ht="16.5" customHeight="1">
      <c r="B310" s="153"/>
      <c r="C310" s="154"/>
      <c r="D310" s="154"/>
      <c r="E310" s="155" t="s">
        <v>5</v>
      </c>
      <c r="F310" s="233" t="s">
        <v>147</v>
      </c>
      <c r="G310" s="234"/>
      <c r="H310" s="234"/>
      <c r="I310" s="234"/>
      <c r="J310" s="154"/>
      <c r="K310" s="156">
        <v>90.5</v>
      </c>
      <c r="L310" s="154"/>
      <c r="M310" s="154"/>
      <c r="N310" s="154"/>
      <c r="O310" s="154"/>
      <c r="P310" s="154"/>
      <c r="Q310" s="154"/>
      <c r="R310" s="157"/>
      <c r="T310" s="158"/>
      <c r="U310" s="154"/>
      <c r="V310" s="154"/>
      <c r="W310" s="154"/>
      <c r="X310" s="154"/>
      <c r="Y310" s="154"/>
      <c r="Z310" s="154"/>
      <c r="AA310" s="159"/>
      <c r="AT310" s="160" t="s">
        <v>145</v>
      </c>
      <c r="AU310" s="160" t="s">
        <v>143</v>
      </c>
      <c r="AV310" s="11" t="s">
        <v>142</v>
      </c>
      <c r="AW310" s="11" t="s">
        <v>29</v>
      </c>
      <c r="AX310" s="11" t="s">
        <v>77</v>
      </c>
      <c r="AY310" s="160" t="s">
        <v>136</v>
      </c>
    </row>
    <row r="311" spans="2:65" s="1" customFormat="1" ht="25.5" customHeight="1">
      <c r="B311" s="134"/>
      <c r="C311" s="135" t="s">
        <v>560</v>
      </c>
      <c r="D311" s="135" t="s">
        <v>138</v>
      </c>
      <c r="E311" s="136" t="s">
        <v>561</v>
      </c>
      <c r="F311" s="221" t="s">
        <v>562</v>
      </c>
      <c r="G311" s="221"/>
      <c r="H311" s="221"/>
      <c r="I311" s="221"/>
      <c r="J311" s="137" t="s">
        <v>175</v>
      </c>
      <c r="K311" s="138">
        <v>5.4279999999999999</v>
      </c>
      <c r="L311" s="222"/>
      <c r="M311" s="222"/>
      <c r="N311" s="222">
        <f>ROUND(L311*K311,3)</f>
        <v>0</v>
      </c>
      <c r="O311" s="222"/>
      <c r="P311" s="222"/>
      <c r="Q311" s="222"/>
      <c r="R311" s="139"/>
      <c r="T311" s="140" t="s">
        <v>5</v>
      </c>
      <c r="U311" s="42" t="s">
        <v>39</v>
      </c>
      <c r="V311" s="141">
        <v>1.6020000000000001</v>
      </c>
      <c r="W311" s="141">
        <f>V311*K311</f>
        <v>8.6956559999999996</v>
      </c>
      <c r="X311" s="141">
        <v>0</v>
      </c>
      <c r="Y311" s="141">
        <f>X311*K311</f>
        <v>0</v>
      </c>
      <c r="Z311" s="141">
        <v>0</v>
      </c>
      <c r="AA311" s="142">
        <f>Z311*K311</f>
        <v>0</v>
      </c>
      <c r="AR311" s="20" t="s">
        <v>223</v>
      </c>
      <c r="AT311" s="20" t="s">
        <v>138</v>
      </c>
      <c r="AU311" s="20" t="s">
        <v>143</v>
      </c>
      <c r="AY311" s="20" t="s">
        <v>136</v>
      </c>
      <c r="BE311" s="143">
        <f>IF(U311="základná",N311,0)</f>
        <v>0</v>
      </c>
      <c r="BF311" s="143">
        <f>IF(U311="znížená",N311,0)</f>
        <v>0</v>
      </c>
      <c r="BG311" s="143">
        <f>IF(U311="zákl. prenesená",N311,0)</f>
        <v>0</v>
      </c>
      <c r="BH311" s="143">
        <f>IF(U311="zníž. prenesená",N311,0)</f>
        <v>0</v>
      </c>
      <c r="BI311" s="143">
        <f>IF(U311="nulová",N311,0)</f>
        <v>0</v>
      </c>
      <c r="BJ311" s="20" t="s">
        <v>143</v>
      </c>
      <c r="BK311" s="144">
        <f>ROUND(L311*K311,3)</f>
        <v>0</v>
      </c>
      <c r="BL311" s="20" t="s">
        <v>223</v>
      </c>
      <c r="BM311" s="20" t="s">
        <v>563</v>
      </c>
    </row>
    <row r="312" spans="2:65" s="9" customFormat="1" ht="29.85" customHeight="1">
      <c r="B312" s="123"/>
      <c r="C312" s="124"/>
      <c r="D312" s="133" t="s">
        <v>114</v>
      </c>
      <c r="E312" s="133"/>
      <c r="F312" s="133"/>
      <c r="G312" s="133"/>
      <c r="H312" s="133"/>
      <c r="I312" s="133"/>
      <c r="J312" s="133"/>
      <c r="K312" s="133"/>
      <c r="L312" s="133"/>
      <c r="M312" s="133"/>
      <c r="N312" s="235">
        <f>BK312</f>
        <v>0</v>
      </c>
      <c r="O312" s="236"/>
      <c r="P312" s="236"/>
      <c r="Q312" s="236"/>
      <c r="R312" s="126"/>
      <c r="T312" s="127"/>
      <c r="U312" s="124"/>
      <c r="V312" s="124"/>
      <c r="W312" s="128">
        <f>W313</f>
        <v>29.512775000000001</v>
      </c>
      <c r="X312" s="124"/>
      <c r="Y312" s="128">
        <f>Y313</f>
        <v>1.1863699999999999</v>
      </c>
      <c r="Z312" s="124"/>
      <c r="AA312" s="129">
        <f>AA313</f>
        <v>0</v>
      </c>
      <c r="AR312" s="130" t="s">
        <v>143</v>
      </c>
      <c r="AT312" s="131" t="s">
        <v>71</v>
      </c>
      <c r="AU312" s="131" t="s">
        <v>77</v>
      </c>
      <c r="AY312" s="130" t="s">
        <v>136</v>
      </c>
      <c r="BK312" s="132">
        <f>BK313</f>
        <v>0</v>
      </c>
    </row>
    <row r="313" spans="2:65" s="1" customFormat="1" ht="16.5" customHeight="1">
      <c r="B313" s="134"/>
      <c r="C313" s="135" t="s">
        <v>77</v>
      </c>
      <c r="D313" s="135" t="s">
        <v>138</v>
      </c>
      <c r="E313" s="136" t="s">
        <v>564</v>
      </c>
      <c r="F313" s="221" t="s">
        <v>565</v>
      </c>
      <c r="G313" s="221"/>
      <c r="H313" s="221"/>
      <c r="I313" s="221"/>
      <c r="J313" s="137" t="s">
        <v>160</v>
      </c>
      <c r="K313" s="138">
        <v>15.5</v>
      </c>
      <c r="L313" s="222"/>
      <c r="M313" s="222"/>
      <c r="N313" s="222">
        <f>ROUND(L313*K313,3)</f>
        <v>0</v>
      </c>
      <c r="O313" s="222"/>
      <c r="P313" s="222"/>
      <c r="Q313" s="222"/>
      <c r="R313" s="139"/>
      <c r="T313" s="140" t="s">
        <v>5</v>
      </c>
      <c r="U313" s="42" t="s">
        <v>39</v>
      </c>
      <c r="V313" s="141">
        <v>1.90405</v>
      </c>
      <c r="W313" s="141">
        <f>V313*K313</f>
        <v>29.512775000000001</v>
      </c>
      <c r="X313" s="141">
        <v>7.6539999999999997E-2</v>
      </c>
      <c r="Y313" s="141">
        <f>X313*K313</f>
        <v>1.1863699999999999</v>
      </c>
      <c r="Z313" s="141">
        <v>0</v>
      </c>
      <c r="AA313" s="142">
        <f>Z313*K313</f>
        <v>0</v>
      </c>
      <c r="AR313" s="20" t="s">
        <v>223</v>
      </c>
      <c r="AT313" s="20" t="s">
        <v>138</v>
      </c>
      <c r="AU313" s="20" t="s">
        <v>143</v>
      </c>
      <c r="AY313" s="20" t="s">
        <v>136</v>
      </c>
      <c r="BE313" s="143">
        <f>IF(U313="základná",N313,0)</f>
        <v>0</v>
      </c>
      <c r="BF313" s="143">
        <f>IF(U313="znížená",N313,0)</f>
        <v>0</v>
      </c>
      <c r="BG313" s="143">
        <f>IF(U313="zákl. prenesená",N313,0)</f>
        <v>0</v>
      </c>
      <c r="BH313" s="143">
        <f>IF(U313="zníž. prenesená",N313,0)</f>
        <v>0</v>
      </c>
      <c r="BI313" s="143">
        <f>IF(U313="nulová",N313,0)</f>
        <v>0</v>
      </c>
      <c r="BJ313" s="20" t="s">
        <v>143</v>
      </c>
      <c r="BK313" s="144">
        <f>ROUND(L313*K313,3)</f>
        <v>0</v>
      </c>
      <c r="BL313" s="20" t="s">
        <v>223</v>
      </c>
      <c r="BM313" s="20" t="s">
        <v>566</v>
      </c>
    </row>
    <row r="314" spans="2:65" s="9" customFormat="1" ht="29.85" customHeight="1">
      <c r="B314" s="123"/>
      <c r="C314" s="124"/>
      <c r="D314" s="133" t="s">
        <v>115</v>
      </c>
      <c r="E314" s="133"/>
      <c r="F314" s="133"/>
      <c r="G314" s="133"/>
      <c r="H314" s="133"/>
      <c r="I314" s="133"/>
      <c r="J314" s="133"/>
      <c r="K314" s="133"/>
      <c r="L314" s="133"/>
      <c r="M314" s="133"/>
      <c r="N314" s="235">
        <f>BK314</f>
        <v>0</v>
      </c>
      <c r="O314" s="236"/>
      <c r="P314" s="236"/>
      <c r="Q314" s="236"/>
      <c r="R314" s="126"/>
      <c r="T314" s="127"/>
      <c r="U314" s="124"/>
      <c r="V314" s="124"/>
      <c r="W314" s="128">
        <f>SUM(W315:W323)</f>
        <v>118.011297</v>
      </c>
      <c r="X314" s="124"/>
      <c r="Y314" s="128">
        <f>SUM(Y315:Y323)</f>
        <v>3.1310484000000001</v>
      </c>
      <c r="Z314" s="124"/>
      <c r="AA314" s="129">
        <f>SUM(AA315:AA323)</f>
        <v>0</v>
      </c>
      <c r="AR314" s="130" t="s">
        <v>143</v>
      </c>
      <c r="AT314" s="131" t="s">
        <v>71</v>
      </c>
      <c r="AU314" s="131" t="s">
        <v>77</v>
      </c>
      <c r="AY314" s="130" t="s">
        <v>136</v>
      </c>
      <c r="BK314" s="132">
        <f>SUM(BK315:BK323)</f>
        <v>0</v>
      </c>
    </row>
    <row r="315" spans="2:65" s="1" customFormat="1" ht="38.25" customHeight="1">
      <c r="B315" s="134"/>
      <c r="C315" s="135" t="s">
        <v>567</v>
      </c>
      <c r="D315" s="135" t="s">
        <v>138</v>
      </c>
      <c r="E315" s="136" t="s">
        <v>568</v>
      </c>
      <c r="F315" s="221" t="s">
        <v>569</v>
      </c>
      <c r="G315" s="221"/>
      <c r="H315" s="221"/>
      <c r="I315" s="221"/>
      <c r="J315" s="137" t="s">
        <v>160</v>
      </c>
      <c r="K315" s="138">
        <v>75.784999999999997</v>
      </c>
      <c r="L315" s="222"/>
      <c r="M315" s="222"/>
      <c r="N315" s="222">
        <f>ROUND(L315*K315,3)</f>
        <v>0</v>
      </c>
      <c r="O315" s="222"/>
      <c r="P315" s="222"/>
      <c r="Q315" s="222"/>
      <c r="R315" s="139"/>
      <c r="T315" s="140" t="s">
        <v>5</v>
      </c>
      <c r="U315" s="42" t="s">
        <v>39</v>
      </c>
      <c r="V315" s="141">
        <v>1.4910000000000001</v>
      </c>
      <c r="W315" s="141">
        <f>V315*K315</f>
        <v>112.995435</v>
      </c>
      <c r="X315" s="141">
        <v>4.0400000000000002E-3</v>
      </c>
      <c r="Y315" s="141">
        <f>X315*K315</f>
        <v>0.30617139999999998</v>
      </c>
      <c r="Z315" s="141">
        <v>0</v>
      </c>
      <c r="AA315" s="142">
        <f>Z315*K315</f>
        <v>0</v>
      </c>
      <c r="AR315" s="20" t="s">
        <v>223</v>
      </c>
      <c r="AT315" s="20" t="s">
        <v>138</v>
      </c>
      <c r="AU315" s="20" t="s">
        <v>143</v>
      </c>
      <c r="AY315" s="20" t="s">
        <v>136</v>
      </c>
      <c r="BE315" s="143">
        <f>IF(U315="základná",N315,0)</f>
        <v>0</v>
      </c>
      <c r="BF315" s="143">
        <f>IF(U315="znížená",N315,0)</f>
        <v>0</v>
      </c>
      <c r="BG315" s="143">
        <f>IF(U315="zákl. prenesená",N315,0)</f>
        <v>0</v>
      </c>
      <c r="BH315" s="143">
        <f>IF(U315="zníž. prenesená",N315,0)</f>
        <v>0</v>
      </c>
      <c r="BI315" s="143">
        <f>IF(U315="nulová",N315,0)</f>
        <v>0</v>
      </c>
      <c r="BJ315" s="20" t="s">
        <v>143</v>
      </c>
      <c r="BK315" s="144">
        <f>ROUND(L315*K315,3)</f>
        <v>0</v>
      </c>
      <c r="BL315" s="20" t="s">
        <v>223</v>
      </c>
      <c r="BM315" s="20" t="s">
        <v>570</v>
      </c>
    </row>
    <row r="316" spans="2:65" s="10" customFormat="1" ht="16.5" customHeight="1">
      <c r="B316" s="145"/>
      <c r="C316" s="146"/>
      <c r="D316" s="146"/>
      <c r="E316" s="147" t="s">
        <v>5</v>
      </c>
      <c r="F316" s="229" t="s">
        <v>571</v>
      </c>
      <c r="G316" s="230"/>
      <c r="H316" s="230"/>
      <c r="I316" s="230"/>
      <c r="J316" s="146"/>
      <c r="K316" s="148">
        <v>73.474999999999994</v>
      </c>
      <c r="L316" s="146"/>
      <c r="M316" s="146"/>
      <c r="N316" s="146"/>
      <c r="O316" s="146"/>
      <c r="P316" s="146"/>
      <c r="Q316" s="146"/>
      <c r="R316" s="149"/>
      <c r="T316" s="150"/>
      <c r="U316" s="146"/>
      <c r="V316" s="146"/>
      <c r="W316" s="146"/>
      <c r="X316" s="146"/>
      <c r="Y316" s="146"/>
      <c r="Z316" s="146"/>
      <c r="AA316" s="151"/>
      <c r="AT316" s="152" t="s">
        <v>145</v>
      </c>
      <c r="AU316" s="152" t="s">
        <v>143</v>
      </c>
      <c r="AV316" s="10" t="s">
        <v>143</v>
      </c>
      <c r="AW316" s="10" t="s">
        <v>29</v>
      </c>
      <c r="AX316" s="10" t="s">
        <v>72</v>
      </c>
      <c r="AY316" s="152" t="s">
        <v>136</v>
      </c>
    </row>
    <row r="317" spans="2:65" s="10" customFormat="1" ht="16.5" customHeight="1">
      <c r="B317" s="145"/>
      <c r="C317" s="146"/>
      <c r="D317" s="146"/>
      <c r="E317" s="147" t="s">
        <v>5</v>
      </c>
      <c r="F317" s="231" t="s">
        <v>572</v>
      </c>
      <c r="G317" s="232"/>
      <c r="H317" s="232"/>
      <c r="I317" s="232"/>
      <c r="J317" s="146"/>
      <c r="K317" s="148">
        <v>15.54</v>
      </c>
      <c r="L317" s="146"/>
      <c r="M317" s="146"/>
      <c r="N317" s="146"/>
      <c r="O317" s="146"/>
      <c r="P317" s="146"/>
      <c r="Q317" s="146"/>
      <c r="R317" s="149"/>
      <c r="T317" s="150"/>
      <c r="U317" s="146"/>
      <c r="V317" s="146"/>
      <c r="W317" s="146"/>
      <c r="X317" s="146"/>
      <c r="Y317" s="146"/>
      <c r="Z317" s="146"/>
      <c r="AA317" s="151"/>
      <c r="AT317" s="152" t="s">
        <v>145</v>
      </c>
      <c r="AU317" s="152" t="s">
        <v>143</v>
      </c>
      <c r="AV317" s="10" t="s">
        <v>143</v>
      </c>
      <c r="AW317" s="10" t="s">
        <v>29</v>
      </c>
      <c r="AX317" s="10" t="s">
        <v>72</v>
      </c>
      <c r="AY317" s="152" t="s">
        <v>136</v>
      </c>
    </row>
    <row r="318" spans="2:65" s="10" customFormat="1" ht="16.5" customHeight="1">
      <c r="B318" s="145"/>
      <c r="C318" s="146"/>
      <c r="D318" s="146"/>
      <c r="E318" s="147" t="s">
        <v>5</v>
      </c>
      <c r="F318" s="231" t="s">
        <v>5</v>
      </c>
      <c r="G318" s="232"/>
      <c r="H318" s="232"/>
      <c r="I318" s="232"/>
      <c r="J318" s="146"/>
      <c r="K318" s="148">
        <v>0</v>
      </c>
      <c r="L318" s="146"/>
      <c r="M318" s="146"/>
      <c r="N318" s="146"/>
      <c r="O318" s="146"/>
      <c r="P318" s="146"/>
      <c r="Q318" s="146"/>
      <c r="R318" s="149"/>
      <c r="T318" s="150"/>
      <c r="U318" s="146"/>
      <c r="V318" s="146"/>
      <c r="W318" s="146"/>
      <c r="X318" s="146"/>
      <c r="Y318" s="146"/>
      <c r="Z318" s="146"/>
      <c r="AA318" s="151"/>
      <c r="AT318" s="152" t="s">
        <v>145</v>
      </c>
      <c r="AU318" s="152" t="s">
        <v>143</v>
      </c>
      <c r="AV318" s="10" t="s">
        <v>143</v>
      </c>
      <c r="AW318" s="10" t="s">
        <v>29</v>
      </c>
      <c r="AX318" s="10" t="s">
        <v>72</v>
      </c>
      <c r="AY318" s="152" t="s">
        <v>136</v>
      </c>
    </row>
    <row r="319" spans="2:65" s="10" customFormat="1" ht="16.5" customHeight="1">
      <c r="B319" s="145"/>
      <c r="C319" s="146"/>
      <c r="D319" s="146"/>
      <c r="E319" s="147" t="s">
        <v>5</v>
      </c>
      <c r="F319" s="231" t="s">
        <v>573</v>
      </c>
      <c r="G319" s="232"/>
      <c r="H319" s="232"/>
      <c r="I319" s="232"/>
      <c r="J319" s="146"/>
      <c r="K319" s="148">
        <v>-13.23</v>
      </c>
      <c r="L319" s="146"/>
      <c r="M319" s="146"/>
      <c r="N319" s="146"/>
      <c r="O319" s="146"/>
      <c r="P319" s="146"/>
      <c r="Q319" s="146"/>
      <c r="R319" s="149"/>
      <c r="T319" s="150"/>
      <c r="U319" s="146"/>
      <c r="V319" s="146"/>
      <c r="W319" s="146"/>
      <c r="X319" s="146"/>
      <c r="Y319" s="146"/>
      <c r="Z319" s="146"/>
      <c r="AA319" s="151"/>
      <c r="AT319" s="152" t="s">
        <v>145</v>
      </c>
      <c r="AU319" s="152" t="s">
        <v>143</v>
      </c>
      <c r="AV319" s="10" t="s">
        <v>143</v>
      </c>
      <c r="AW319" s="10" t="s">
        <v>29</v>
      </c>
      <c r="AX319" s="10" t="s">
        <v>72</v>
      </c>
      <c r="AY319" s="152" t="s">
        <v>136</v>
      </c>
    </row>
    <row r="320" spans="2:65" s="10" customFormat="1" ht="16.5" customHeight="1">
      <c r="B320" s="145"/>
      <c r="C320" s="146"/>
      <c r="D320" s="146"/>
      <c r="E320" s="147" t="s">
        <v>5</v>
      </c>
      <c r="F320" s="231" t="s">
        <v>5</v>
      </c>
      <c r="G320" s="232"/>
      <c r="H320" s="232"/>
      <c r="I320" s="232"/>
      <c r="J320" s="146"/>
      <c r="K320" s="148">
        <v>0</v>
      </c>
      <c r="L320" s="146"/>
      <c r="M320" s="146"/>
      <c r="N320" s="146"/>
      <c r="O320" s="146"/>
      <c r="P320" s="146"/>
      <c r="Q320" s="146"/>
      <c r="R320" s="149"/>
      <c r="T320" s="150"/>
      <c r="U320" s="146"/>
      <c r="V320" s="146"/>
      <c r="W320" s="146"/>
      <c r="X320" s="146"/>
      <c r="Y320" s="146"/>
      <c r="Z320" s="146"/>
      <c r="AA320" s="151"/>
      <c r="AT320" s="152" t="s">
        <v>145</v>
      </c>
      <c r="AU320" s="152" t="s">
        <v>143</v>
      </c>
      <c r="AV320" s="10" t="s">
        <v>143</v>
      </c>
      <c r="AW320" s="10" t="s">
        <v>29</v>
      </c>
      <c r="AX320" s="10" t="s">
        <v>72</v>
      </c>
      <c r="AY320" s="152" t="s">
        <v>136</v>
      </c>
    </row>
    <row r="321" spans="2:65" s="11" customFormat="1" ht="16.5" customHeight="1">
      <c r="B321" s="153"/>
      <c r="C321" s="154"/>
      <c r="D321" s="154"/>
      <c r="E321" s="155" t="s">
        <v>5</v>
      </c>
      <c r="F321" s="233" t="s">
        <v>147</v>
      </c>
      <c r="G321" s="234"/>
      <c r="H321" s="234"/>
      <c r="I321" s="234"/>
      <c r="J321" s="154"/>
      <c r="K321" s="156">
        <v>75.784999999999997</v>
      </c>
      <c r="L321" s="154"/>
      <c r="M321" s="154"/>
      <c r="N321" s="154"/>
      <c r="O321" s="154"/>
      <c r="P321" s="154"/>
      <c r="Q321" s="154"/>
      <c r="R321" s="157"/>
      <c r="T321" s="158"/>
      <c r="U321" s="154"/>
      <c r="V321" s="154"/>
      <c r="W321" s="154"/>
      <c r="X321" s="154"/>
      <c r="Y321" s="154"/>
      <c r="Z321" s="154"/>
      <c r="AA321" s="159"/>
      <c r="AT321" s="160" t="s">
        <v>145</v>
      </c>
      <c r="AU321" s="160" t="s">
        <v>143</v>
      </c>
      <c r="AV321" s="11" t="s">
        <v>142</v>
      </c>
      <c r="AW321" s="11" t="s">
        <v>29</v>
      </c>
      <c r="AX321" s="11" t="s">
        <v>77</v>
      </c>
      <c r="AY321" s="160" t="s">
        <v>136</v>
      </c>
    </row>
    <row r="322" spans="2:65" s="1" customFormat="1" ht="16.5" customHeight="1">
      <c r="B322" s="134"/>
      <c r="C322" s="161" t="s">
        <v>574</v>
      </c>
      <c r="D322" s="161" t="s">
        <v>265</v>
      </c>
      <c r="E322" s="162" t="s">
        <v>575</v>
      </c>
      <c r="F322" s="237" t="s">
        <v>576</v>
      </c>
      <c r="G322" s="237"/>
      <c r="H322" s="237"/>
      <c r="I322" s="237"/>
      <c r="J322" s="163" t="s">
        <v>160</v>
      </c>
      <c r="K322" s="164">
        <v>79.573999999999998</v>
      </c>
      <c r="L322" s="238"/>
      <c r="M322" s="238"/>
      <c r="N322" s="238">
        <f>ROUND(L322*K322,3)</f>
        <v>0</v>
      </c>
      <c r="O322" s="222"/>
      <c r="P322" s="222"/>
      <c r="Q322" s="222"/>
      <c r="R322" s="139"/>
      <c r="T322" s="140" t="s">
        <v>5</v>
      </c>
      <c r="U322" s="42" t="s">
        <v>39</v>
      </c>
      <c r="V322" s="141">
        <v>0</v>
      </c>
      <c r="W322" s="141">
        <f>V322*K322</f>
        <v>0</v>
      </c>
      <c r="X322" s="141">
        <v>3.5499999999999997E-2</v>
      </c>
      <c r="Y322" s="141">
        <f>X322*K322</f>
        <v>2.8248769999999999</v>
      </c>
      <c r="Z322" s="141">
        <v>0</v>
      </c>
      <c r="AA322" s="142">
        <f>Z322*K322</f>
        <v>0</v>
      </c>
      <c r="AR322" s="20" t="s">
        <v>336</v>
      </c>
      <c r="AT322" s="20" t="s">
        <v>265</v>
      </c>
      <c r="AU322" s="20" t="s">
        <v>143</v>
      </c>
      <c r="AY322" s="20" t="s">
        <v>136</v>
      </c>
      <c r="BE322" s="143">
        <f>IF(U322="základná",N322,0)</f>
        <v>0</v>
      </c>
      <c r="BF322" s="143">
        <f>IF(U322="znížená",N322,0)</f>
        <v>0</v>
      </c>
      <c r="BG322" s="143">
        <f>IF(U322="zákl. prenesená",N322,0)</f>
        <v>0</v>
      </c>
      <c r="BH322" s="143">
        <f>IF(U322="zníž. prenesená",N322,0)</f>
        <v>0</v>
      </c>
      <c r="BI322" s="143">
        <f>IF(U322="nulová",N322,0)</f>
        <v>0</v>
      </c>
      <c r="BJ322" s="20" t="s">
        <v>143</v>
      </c>
      <c r="BK322" s="144">
        <f>ROUND(L322*K322,3)</f>
        <v>0</v>
      </c>
      <c r="BL322" s="20" t="s">
        <v>223</v>
      </c>
      <c r="BM322" s="20" t="s">
        <v>577</v>
      </c>
    </row>
    <row r="323" spans="2:65" s="1" customFormat="1" ht="25.5" customHeight="1">
      <c r="B323" s="134"/>
      <c r="C323" s="135" t="s">
        <v>578</v>
      </c>
      <c r="D323" s="135" t="s">
        <v>138</v>
      </c>
      <c r="E323" s="136" t="s">
        <v>579</v>
      </c>
      <c r="F323" s="221" t="s">
        <v>580</v>
      </c>
      <c r="G323" s="221"/>
      <c r="H323" s="221"/>
      <c r="I323" s="221"/>
      <c r="J323" s="137" t="s">
        <v>175</v>
      </c>
      <c r="K323" s="138">
        <v>3.1309999999999998</v>
      </c>
      <c r="L323" s="222"/>
      <c r="M323" s="222"/>
      <c r="N323" s="222">
        <f>ROUND(L323*K323,3)</f>
        <v>0</v>
      </c>
      <c r="O323" s="222"/>
      <c r="P323" s="222"/>
      <c r="Q323" s="222"/>
      <c r="R323" s="139"/>
      <c r="T323" s="140" t="s">
        <v>5</v>
      </c>
      <c r="U323" s="42" t="s">
        <v>39</v>
      </c>
      <c r="V323" s="141">
        <v>1.6020000000000001</v>
      </c>
      <c r="W323" s="141">
        <f>V323*K323</f>
        <v>5.0158620000000003</v>
      </c>
      <c r="X323" s="141">
        <v>0</v>
      </c>
      <c r="Y323" s="141">
        <f>X323*K323</f>
        <v>0</v>
      </c>
      <c r="Z323" s="141">
        <v>0</v>
      </c>
      <c r="AA323" s="142">
        <f>Z323*K323</f>
        <v>0</v>
      </c>
      <c r="AR323" s="20" t="s">
        <v>223</v>
      </c>
      <c r="AT323" s="20" t="s">
        <v>138</v>
      </c>
      <c r="AU323" s="20" t="s">
        <v>143</v>
      </c>
      <c r="AY323" s="20" t="s">
        <v>136</v>
      </c>
      <c r="BE323" s="143">
        <f>IF(U323="základná",N323,0)</f>
        <v>0</v>
      </c>
      <c r="BF323" s="143">
        <f>IF(U323="znížená",N323,0)</f>
        <v>0</v>
      </c>
      <c r="BG323" s="143">
        <f>IF(U323="zákl. prenesená",N323,0)</f>
        <v>0</v>
      </c>
      <c r="BH323" s="143">
        <f>IF(U323="zníž. prenesená",N323,0)</f>
        <v>0</v>
      </c>
      <c r="BI323" s="143">
        <f>IF(U323="nulová",N323,0)</f>
        <v>0</v>
      </c>
      <c r="BJ323" s="20" t="s">
        <v>143</v>
      </c>
      <c r="BK323" s="144">
        <f>ROUND(L323*K323,3)</f>
        <v>0</v>
      </c>
      <c r="BL323" s="20" t="s">
        <v>223</v>
      </c>
      <c r="BM323" s="20" t="s">
        <v>581</v>
      </c>
    </row>
    <row r="324" spans="2:65" s="9" customFormat="1" ht="29.85" customHeight="1">
      <c r="B324" s="123"/>
      <c r="C324" s="124"/>
      <c r="D324" s="133" t="s">
        <v>116</v>
      </c>
      <c r="E324" s="133"/>
      <c r="F324" s="133"/>
      <c r="G324" s="133"/>
      <c r="H324" s="133"/>
      <c r="I324" s="133"/>
      <c r="J324" s="133"/>
      <c r="K324" s="133"/>
      <c r="L324" s="133"/>
      <c r="M324" s="133"/>
      <c r="N324" s="235">
        <f>BK324</f>
        <v>0</v>
      </c>
      <c r="O324" s="236"/>
      <c r="P324" s="236"/>
      <c r="Q324" s="236"/>
      <c r="R324" s="126"/>
      <c r="T324" s="127"/>
      <c r="U324" s="124"/>
      <c r="V324" s="124"/>
      <c r="W324" s="128">
        <f>SUM(W325:W332)</f>
        <v>13.959352000000001</v>
      </c>
      <c r="X324" s="124"/>
      <c r="Y324" s="128">
        <f>SUM(Y325:Y332)</f>
        <v>8.8000000000000005E-3</v>
      </c>
      <c r="Z324" s="124"/>
      <c r="AA324" s="129">
        <f>SUM(AA325:AA332)</f>
        <v>0</v>
      </c>
      <c r="AR324" s="130" t="s">
        <v>143</v>
      </c>
      <c r="AT324" s="131" t="s">
        <v>71</v>
      </c>
      <c r="AU324" s="131" t="s">
        <v>77</v>
      </c>
      <c r="AY324" s="130" t="s">
        <v>136</v>
      </c>
      <c r="BK324" s="132">
        <f>SUM(BK325:BK332)</f>
        <v>0</v>
      </c>
    </row>
    <row r="325" spans="2:65" s="1" customFormat="1" ht="25.5" customHeight="1">
      <c r="B325" s="134"/>
      <c r="C325" s="135" t="s">
        <v>582</v>
      </c>
      <c r="D325" s="135" t="s">
        <v>138</v>
      </c>
      <c r="E325" s="136" t="s">
        <v>583</v>
      </c>
      <c r="F325" s="221" t="s">
        <v>584</v>
      </c>
      <c r="G325" s="221"/>
      <c r="H325" s="221"/>
      <c r="I325" s="221"/>
      <c r="J325" s="137" t="s">
        <v>160</v>
      </c>
      <c r="K325" s="138">
        <v>4.4000000000000004</v>
      </c>
      <c r="L325" s="222"/>
      <c r="M325" s="222"/>
      <c r="N325" s="222">
        <f>ROUND(L325*K325,3)</f>
        <v>0</v>
      </c>
      <c r="O325" s="222"/>
      <c r="P325" s="222"/>
      <c r="Q325" s="222"/>
      <c r="R325" s="139"/>
      <c r="T325" s="140" t="s">
        <v>5</v>
      </c>
      <c r="U325" s="42" t="s">
        <v>39</v>
      </c>
      <c r="V325" s="141">
        <v>0.10100000000000001</v>
      </c>
      <c r="W325" s="141">
        <f>V325*K325</f>
        <v>0.44440000000000007</v>
      </c>
      <c r="X325" s="141">
        <v>0</v>
      </c>
      <c r="Y325" s="141">
        <f>X325*K325</f>
        <v>0</v>
      </c>
      <c r="Z325" s="141">
        <v>0</v>
      </c>
      <c r="AA325" s="142">
        <f>Z325*K325</f>
        <v>0</v>
      </c>
      <c r="AR325" s="20" t="s">
        <v>223</v>
      </c>
      <c r="AT325" s="20" t="s">
        <v>138</v>
      </c>
      <c r="AU325" s="20" t="s">
        <v>143</v>
      </c>
      <c r="AY325" s="20" t="s">
        <v>136</v>
      </c>
      <c r="BE325" s="143">
        <f>IF(U325="základná",N325,0)</f>
        <v>0</v>
      </c>
      <c r="BF325" s="143">
        <f>IF(U325="znížená",N325,0)</f>
        <v>0</v>
      </c>
      <c r="BG325" s="143">
        <f>IF(U325="zákl. prenesená",N325,0)</f>
        <v>0</v>
      </c>
      <c r="BH325" s="143">
        <f>IF(U325="zníž. prenesená",N325,0)</f>
        <v>0</v>
      </c>
      <c r="BI325" s="143">
        <f>IF(U325="nulová",N325,0)</f>
        <v>0</v>
      </c>
      <c r="BJ325" s="20" t="s">
        <v>143</v>
      </c>
      <c r="BK325" s="144">
        <f>ROUND(L325*K325,3)</f>
        <v>0</v>
      </c>
      <c r="BL325" s="20" t="s">
        <v>223</v>
      </c>
      <c r="BM325" s="20" t="s">
        <v>585</v>
      </c>
    </row>
    <row r="326" spans="2:65" s="10" customFormat="1" ht="16.5" customHeight="1">
      <c r="B326" s="145"/>
      <c r="C326" s="146"/>
      <c r="D326" s="146"/>
      <c r="E326" s="147" t="s">
        <v>5</v>
      </c>
      <c r="F326" s="229" t="s">
        <v>586</v>
      </c>
      <c r="G326" s="230"/>
      <c r="H326" s="230"/>
      <c r="I326" s="230"/>
      <c r="J326" s="146"/>
      <c r="K326" s="148">
        <v>4.4000000000000004</v>
      </c>
      <c r="L326" s="146"/>
      <c r="M326" s="146"/>
      <c r="N326" s="146"/>
      <c r="O326" s="146"/>
      <c r="P326" s="146"/>
      <c r="Q326" s="146"/>
      <c r="R326" s="149"/>
      <c r="T326" s="150"/>
      <c r="U326" s="146"/>
      <c r="V326" s="146"/>
      <c r="W326" s="146"/>
      <c r="X326" s="146"/>
      <c r="Y326" s="146"/>
      <c r="Z326" s="146"/>
      <c r="AA326" s="151"/>
      <c r="AT326" s="152" t="s">
        <v>145</v>
      </c>
      <c r="AU326" s="152" t="s">
        <v>143</v>
      </c>
      <c r="AV326" s="10" t="s">
        <v>143</v>
      </c>
      <c r="AW326" s="10" t="s">
        <v>29</v>
      </c>
      <c r="AX326" s="10" t="s">
        <v>77</v>
      </c>
      <c r="AY326" s="152" t="s">
        <v>136</v>
      </c>
    </row>
    <row r="327" spans="2:65" s="1" customFormat="1" ht="38.25" customHeight="1">
      <c r="B327" s="134"/>
      <c r="C327" s="135" t="s">
        <v>10</v>
      </c>
      <c r="D327" s="135" t="s">
        <v>138</v>
      </c>
      <c r="E327" s="136" t="s">
        <v>587</v>
      </c>
      <c r="F327" s="221" t="s">
        <v>588</v>
      </c>
      <c r="G327" s="221"/>
      <c r="H327" s="221"/>
      <c r="I327" s="221"/>
      <c r="J327" s="137" t="s">
        <v>160</v>
      </c>
      <c r="K327" s="138">
        <v>17.600000000000001</v>
      </c>
      <c r="L327" s="222"/>
      <c r="M327" s="222"/>
      <c r="N327" s="222">
        <f>ROUND(L327*K327,3)</f>
        <v>0</v>
      </c>
      <c r="O327" s="222"/>
      <c r="P327" s="222"/>
      <c r="Q327" s="222"/>
      <c r="R327" s="139"/>
      <c r="T327" s="140" t="s">
        <v>5</v>
      </c>
      <c r="U327" s="42" t="s">
        <v>39</v>
      </c>
      <c r="V327" s="141">
        <v>0.38300000000000001</v>
      </c>
      <c r="W327" s="141">
        <f>V327*K327</f>
        <v>6.740800000000001</v>
      </c>
      <c r="X327" s="141">
        <v>2.7999999999999998E-4</v>
      </c>
      <c r="Y327" s="141">
        <f>X327*K327</f>
        <v>4.9280000000000001E-3</v>
      </c>
      <c r="Z327" s="141">
        <v>0</v>
      </c>
      <c r="AA327" s="142">
        <f>Z327*K327</f>
        <v>0</v>
      </c>
      <c r="AR327" s="20" t="s">
        <v>223</v>
      </c>
      <c r="AT327" s="20" t="s">
        <v>138</v>
      </c>
      <c r="AU327" s="20" t="s">
        <v>143</v>
      </c>
      <c r="AY327" s="20" t="s">
        <v>136</v>
      </c>
      <c r="BE327" s="143">
        <f>IF(U327="základná",N327,0)</f>
        <v>0</v>
      </c>
      <c r="BF327" s="143">
        <f>IF(U327="znížená",N327,0)</f>
        <v>0</v>
      </c>
      <c r="BG327" s="143">
        <f>IF(U327="zákl. prenesená",N327,0)</f>
        <v>0</v>
      </c>
      <c r="BH327" s="143">
        <f>IF(U327="zníž. prenesená",N327,0)</f>
        <v>0</v>
      </c>
      <c r="BI327" s="143">
        <f>IF(U327="nulová",N327,0)</f>
        <v>0</v>
      </c>
      <c r="BJ327" s="20" t="s">
        <v>143</v>
      </c>
      <c r="BK327" s="144">
        <f>ROUND(L327*K327,3)</f>
        <v>0</v>
      </c>
      <c r="BL327" s="20" t="s">
        <v>223</v>
      </c>
      <c r="BM327" s="20" t="s">
        <v>589</v>
      </c>
    </row>
    <row r="328" spans="2:65" s="10" customFormat="1" ht="16.5" customHeight="1">
      <c r="B328" s="145"/>
      <c r="C328" s="146"/>
      <c r="D328" s="146"/>
      <c r="E328" s="147" t="s">
        <v>5</v>
      </c>
      <c r="F328" s="229" t="s">
        <v>590</v>
      </c>
      <c r="G328" s="230"/>
      <c r="H328" s="230"/>
      <c r="I328" s="230"/>
      <c r="J328" s="146"/>
      <c r="K328" s="148">
        <v>17.600000000000001</v>
      </c>
      <c r="L328" s="146"/>
      <c r="M328" s="146"/>
      <c r="N328" s="146"/>
      <c r="O328" s="146"/>
      <c r="P328" s="146"/>
      <c r="Q328" s="146"/>
      <c r="R328" s="149"/>
      <c r="T328" s="150"/>
      <c r="U328" s="146"/>
      <c r="V328" s="146"/>
      <c r="W328" s="146"/>
      <c r="X328" s="146"/>
      <c r="Y328" s="146"/>
      <c r="Z328" s="146"/>
      <c r="AA328" s="151"/>
      <c r="AT328" s="152" t="s">
        <v>145</v>
      </c>
      <c r="AU328" s="152" t="s">
        <v>143</v>
      </c>
      <c r="AV328" s="10" t="s">
        <v>143</v>
      </c>
      <c r="AW328" s="10" t="s">
        <v>29</v>
      </c>
      <c r="AX328" s="10" t="s">
        <v>72</v>
      </c>
      <c r="AY328" s="152" t="s">
        <v>136</v>
      </c>
    </row>
    <row r="329" spans="2:65" s="11" customFormat="1" ht="16.5" customHeight="1">
      <c r="B329" s="153"/>
      <c r="C329" s="154"/>
      <c r="D329" s="154"/>
      <c r="E329" s="155" t="s">
        <v>5</v>
      </c>
      <c r="F329" s="233" t="s">
        <v>147</v>
      </c>
      <c r="G329" s="234"/>
      <c r="H329" s="234"/>
      <c r="I329" s="234"/>
      <c r="J329" s="154"/>
      <c r="K329" s="156">
        <v>17.600000000000001</v>
      </c>
      <c r="L329" s="154"/>
      <c r="M329" s="154"/>
      <c r="N329" s="154"/>
      <c r="O329" s="154"/>
      <c r="P329" s="154"/>
      <c r="Q329" s="154"/>
      <c r="R329" s="157"/>
      <c r="T329" s="158"/>
      <c r="U329" s="154"/>
      <c r="V329" s="154"/>
      <c r="W329" s="154"/>
      <c r="X329" s="154"/>
      <c r="Y329" s="154"/>
      <c r="Z329" s="154"/>
      <c r="AA329" s="159"/>
      <c r="AT329" s="160" t="s">
        <v>145</v>
      </c>
      <c r="AU329" s="160" t="s">
        <v>143</v>
      </c>
      <c r="AV329" s="11" t="s">
        <v>142</v>
      </c>
      <c r="AW329" s="11" t="s">
        <v>29</v>
      </c>
      <c r="AX329" s="11" t="s">
        <v>77</v>
      </c>
      <c r="AY329" s="160" t="s">
        <v>136</v>
      </c>
    </row>
    <row r="330" spans="2:65" s="1" customFormat="1" ht="38.25" customHeight="1">
      <c r="B330" s="134"/>
      <c r="C330" s="135" t="s">
        <v>591</v>
      </c>
      <c r="D330" s="135" t="s">
        <v>138</v>
      </c>
      <c r="E330" s="136" t="s">
        <v>592</v>
      </c>
      <c r="F330" s="221" t="s">
        <v>593</v>
      </c>
      <c r="G330" s="221"/>
      <c r="H330" s="221"/>
      <c r="I330" s="221"/>
      <c r="J330" s="137" t="s">
        <v>160</v>
      </c>
      <c r="K330" s="138">
        <v>8.8000000000000007</v>
      </c>
      <c r="L330" s="222"/>
      <c r="M330" s="222"/>
      <c r="N330" s="222">
        <f>ROUND(L330*K330,3)</f>
        <v>0</v>
      </c>
      <c r="O330" s="222"/>
      <c r="P330" s="222"/>
      <c r="Q330" s="222"/>
      <c r="R330" s="139"/>
      <c r="T330" s="140" t="s">
        <v>5</v>
      </c>
      <c r="U330" s="42" t="s">
        <v>39</v>
      </c>
      <c r="V330" s="141">
        <v>0.10199999999999999</v>
      </c>
      <c r="W330" s="141">
        <f>V330*K330</f>
        <v>0.89760000000000006</v>
      </c>
      <c r="X330" s="141">
        <v>0</v>
      </c>
      <c r="Y330" s="141">
        <f>X330*K330</f>
        <v>0</v>
      </c>
      <c r="Z330" s="141">
        <v>0</v>
      </c>
      <c r="AA330" s="142">
        <f>Z330*K330</f>
        <v>0</v>
      </c>
      <c r="AR330" s="20" t="s">
        <v>223</v>
      </c>
      <c r="AT330" s="20" t="s">
        <v>138</v>
      </c>
      <c r="AU330" s="20" t="s">
        <v>143</v>
      </c>
      <c r="AY330" s="20" t="s">
        <v>136</v>
      </c>
      <c r="BE330" s="143">
        <f>IF(U330="základná",N330,0)</f>
        <v>0</v>
      </c>
      <c r="BF330" s="143">
        <f>IF(U330="znížená",N330,0)</f>
        <v>0</v>
      </c>
      <c r="BG330" s="143">
        <f>IF(U330="zákl. prenesená",N330,0)</f>
        <v>0</v>
      </c>
      <c r="BH330" s="143">
        <f>IF(U330="zníž. prenesená",N330,0)</f>
        <v>0</v>
      </c>
      <c r="BI330" s="143">
        <f>IF(U330="nulová",N330,0)</f>
        <v>0</v>
      </c>
      <c r="BJ330" s="20" t="s">
        <v>143</v>
      </c>
      <c r="BK330" s="144">
        <f>ROUND(L330*K330,3)</f>
        <v>0</v>
      </c>
      <c r="BL330" s="20" t="s">
        <v>223</v>
      </c>
      <c r="BM330" s="20" t="s">
        <v>594</v>
      </c>
    </row>
    <row r="331" spans="2:65" s="10" customFormat="1" ht="16.5" customHeight="1">
      <c r="B331" s="145"/>
      <c r="C331" s="146"/>
      <c r="D331" s="146"/>
      <c r="E331" s="147" t="s">
        <v>5</v>
      </c>
      <c r="F331" s="229" t="s">
        <v>595</v>
      </c>
      <c r="G331" s="230"/>
      <c r="H331" s="230"/>
      <c r="I331" s="230"/>
      <c r="J331" s="146"/>
      <c r="K331" s="148">
        <v>8.8000000000000007</v>
      </c>
      <c r="L331" s="146"/>
      <c r="M331" s="146"/>
      <c r="N331" s="146"/>
      <c r="O331" s="146"/>
      <c r="P331" s="146"/>
      <c r="Q331" s="146"/>
      <c r="R331" s="149"/>
      <c r="T331" s="150"/>
      <c r="U331" s="146"/>
      <c r="V331" s="146"/>
      <c r="W331" s="146"/>
      <c r="X331" s="146"/>
      <c r="Y331" s="146"/>
      <c r="Z331" s="146"/>
      <c r="AA331" s="151"/>
      <c r="AT331" s="152" t="s">
        <v>145</v>
      </c>
      <c r="AU331" s="152" t="s">
        <v>143</v>
      </c>
      <c r="AV331" s="10" t="s">
        <v>143</v>
      </c>
      <c r="AW331" s="10" t="s">
        <v>29</v>
      </c>
      <c r="AX331" s="10" t="s">
        <v>77</v>
      </c>
      <c r="AY331" s="152" t="s">
        <v>136</v>
      </c>
    </row>
    <row r="332" spans="2:65" s="1" customFormat="1" ht="38.25" customHeight="1">
      <c r="B332" s="134"/>
      <c r="C332" s="135" t="s">
        <v>596</v>
      </c>
      <c r="D332" s="135" t="s">
        <v>138</v>
      </c>
      <c r="E332" s="136" t="s">
        <v>597</v>
      </c>
      <c r="F332" s="221" t="s">
        <v>598</v>
      </c>
      <c r="G332" s="221"/>
      <c r="H332" s="221"/>
      <c r="I332" s="221"/>
      <c r="J332" s="137" t="s">
        <v>160</v>
      </c>
      <c r="K332" s="138">
        <v>8.8000000000000007</v>
      </c>
      <c r="L332" s="222"/>
      <c r="M332" s="222"/>
      <c r="N332" s="222">
        <f>ROUND(L332*K332,3)</f>
        <v>0</v>
      </c>
      <c r="O332" s="222"/>
      <c r="P332" s="222"/>
      <c r="Q332" s="222"/>
      <c r="R332" s="139"/>
      <c r="T332" s="140" t="s">
        <v>5</v>
      </c>
      <c r="U332" s="42" t="s">
        <v>39</v>
      </c>
      <c r="V332" s="141">
        <v>0.66778999999999999</v>
      </c>
      <c r="W332" s="141">
        <f>V332*K332</f>
        <v>5.8765520000000002</v>
      </c>
      <c r="X332" s="141">
        <v>4.4000000000000002E-4</v>
      </c>
      <c r="Y332" s="141">
        <f>X332*K332</f>
        <v>3.8720000000000004E-3</v>
      </c>
      <c r="Z332" s="141">
        <v>0</v>
      </c>
      <c r="AA332" s="142">
        <f>Z332*K332</f>
        <v>0</v>
      </c>
      <c r="AR332" s="20" t="s">
        <v>223</v>
      </c>
      <c r="AT332" s="20" t="s">
        <v>138</v>
      </c>
      <c r="AU332" s="20" t="s">
        <v>143</v>
      </c>
      <c r="AY332" s="20" t="s">
        <v>136</v>
      </c>
      <c r="BE332" s="143">
        <f>IF(U332="základná",N332,0)</f>
        <v>0</v>
      </c>
      <c r="BF332" s="143">
        <f>IF(U332="znížená",N332,0)</f>
        <v>0</v>
      </c>
      <c r="BG332" s="143">
        <f>IF(U332="zákl. prenesená",N332,0)</f>
        <v>0</v>
      </c>
      <c r="BH332" s="143">
        <f>IF(U332="zníž. prenesená",N332,0)</f>
        <v>0</v>
      </c>
      <c r="BI332" s="143">
        <f>IF(U332="nulová",N332,0)</f>
        <v>0</v>
      </c>
      <c r="BJ332" s="20" t="s">
        <v>143</v>
      </c>
      <c r="BK332" s="144">
        <f>ROUND(L332*K332,3)</f>
        <v>0</v>
      </c>
      <c r="BL332" s="20" t="s">
        <v>223</v>
      </c>
      <c r="BM332" s="20" t="s">
        <v>599</v>
      </c>
    </row>
    <row r="333" spans="2:65" s="9" customFormat="1" ht="29.85" customHeight="1">
      <c r="B333" s="123"/>
      <c r="C333" s="124"/>
      <c r="D333" s="133" t="s">
        <v>117</v>
      </c>
      <c r="E333" s="133"/>
      <c r="F333" s="133"/>
      <c r="G333" s="133"/>
      <c r="H333" s="133"/>
      <c r="I333" s="133"/>
      <c r="J333" s="133"/>
      <c r="K333" s="133"/>
      <c r="L333" s="133"/>
      <c r="M333" s="133"/>
      <c r="N333" s="235">
        <f>BK333</f>
        <v>0</v>
      </c>
      <c r="O333" s="236"/>
      <c r="P333" s="236"/>
      <c r="Q333" s="236"/>
      <c r="R333" s="126"/>
      <c r="T333" s="127"/>
      <c r="U333" s="124"/>
      <c r="V333" s="124"/>
      <c r="W333" s="128">
        <f>SUM(W334:W338)</f>
        <v>12.911355</v>
      </c>
      <c r="X333" s="124"/>
      <c r="Y333" s="128">
        <f>SUM(Y334:Y338)</f>
        <v>4.7568149999999997E-2</v>
      </c>
      <c r="Z333" s="124"/>
      <c r="AA333" s="129">
        <f>SUM(AA334:AA338)</f>
        <v>0</v>
      </c>
      <c r="AR333" s="130" t="s">
        <v>143</v>
      </c>
      <c r="AT333" s="131" t="s">
        <v>71</v>
      </c>
      <c r="AU333" s="131" t="s">
        <v>77</v>
      </c>
      <c r="AY333" s="130" t="s">
        <v>136</v>
      </c>
      <c r="BK333" s="132">
        <f>SUM(BK334:BK338)</f>
        <v>0</v>
      </c>
    </row>
    <row r="334" spans="2:65" s="1" customFormat="1" ht="51" customHeight="1">
      <c r="B334" s="134"/>
      <c r="C334" s="135" t="s">
        <v>600</v>
      </c>
      <c r="D334" s="135" t="s">
        <v>138</v>
      </c>
      <c r="E334" s="136" t="s">
        <v>601</v>
      </c>
      <c r="F334" s="221" t="s">
        <v>602</v>
      </c>
      <c r="G334" s="221"/>
      <c r="H334" s="221"/>
      <c r="I334" s="221"/>
      <c r="J334" s="137" t="s">
        <v>160</v>
      </c>
      <c r="K334" s="138">
        <v>226.51499999999999</v>
      </c>
      <c r="L334" s="222"/>
      <c r="M334" s="222"/>
      <c r="N334" s="222">
        <f>ROUND(L334*K334,3)</f>
        <v>0</v>
      </c>
      <c r="O334" s="222"/>
      <c r="P334" s="222"/>
      <c r="Q334" s="222"/>
      <c r="R334" s="139"/>
      <c r="T334" s="140" t="s">
        <v>5</v>
      </c>
      <c r="U334" s="42" t="s">
        <v>39</v>
      </c>
      <c r="V334" s="141">
        <v>5.7000000000000002E-2</v>
      </c>
      <c r="W334" s="141">
        <f>V334*K334</f>
        <v>12.911355</v>
      </c>
      <c r="X334" s="141">
        <v>2.1000000000000001E-4</v>
      </c>
      <c r="Y334" s="141">
        <f>X334*K334</f>
        <v>4.7568149999999997E-2</v>
      </c>
      <c r="Z334" s="141">
        <v>0</v>
      </c>
      <c r="AA334" s="142">
        <f>Z334*K334</f>
        <v>0</v>
      </c>
      <c r="AR334" s="20" t="s">
        <v>223</v>
      </c>
      <c r="AT334" s="20" t="s">
        <v>138</v>
      </c>
      <c r="AU334" s="20" t="s">
        <v>143</v>
      </c>
      <c r="AY334" s="20" t="s">
        <v>136</v>
      </c>
      <c r="BE334" s="143">
        <f>IF(U334="základná",N334,0)</f>
        <v>0</v>
      </c>
      <c r="BF334" s="143">
        <f>IF(U334="znížená",N334,0)</f>
        <v>0</v>
      </c>
      <c r="BG334" s="143">
        <f>IF(U334="zákl. prenesená",N334,0)</f>
        <v>0</v>
      </c>
      <c r="BH334" s="143">
        <f>IF(U334="zníž. prenesená",N334,0)</f>
        <v>0</v>
      </c>
      <c r="BI334" s="143">
        <f>IF(U334="nulová",N334,0)</f>
        <v>0</v>
      </c>
      <c r="BJ334" s="20" t="s">
        <v>143</v>
      </c>
      <c r="BK334" s="144">
        <f>ROUND(L334*K334,3)</f>
        <v>0</v>
      </c>
      <c r="BL334" s="20" t="s">
        <v>223</v>
      </c>
      <c r="BM334" s="20" t="s">
        <v>603</v>
      </c>
    </row>
    <row r="335" spans="2:65" s="10" customFormat="1" ht="16.5" customHeight="1">
      <c r="B335" s="145"/>
      <c r="C335" s="146"/>
      <c r="D335" s="146"/>
      <c r="E335" s="147" t="s">
        <v>5</v>
      </c>
      <c r="F335" s="229" t="s">
        <v>447</v>
      </c>
      <c r="G335" s="230"/>
      <c r="H335" s="230"/>
      <c r="I335" s="230"/>
      <c r="J335" s="146"/>
      <c r="K335" s="148">
        <v>76</v>
      </c>
      <c r="L335" s="146"/>
      <c r="M335" s="146"/>
      <c r="N335" s="146"/>
      <c r="O335" s="146"/>
      <c r="P335" s="146"/>
      <c r="Q335" s="146"/>
      <c r="R335" s="149"/>
      <c r="T335" s="150"/>
      <c r="U335" s="146"/>
      <c r="V335" s="146"/>
      <c r="W335" s="146"/>
      <c r="X335" s="146"/>
      <c r="Y335" s="146"/>
      <c r="Z335" s="146"/>
      <c r="AA335" s="151"/>
      <c r="AT335" s="152" t="s">
        <v>145</v>
      </c>
      <c r="AU335" s="152" t="s">
        <v>143</v>
      </c>
      <c r="AV335" s="10" t="s">
        <v>143</v>
      </c>
      <c r="AW335" s="10" t="s">
        <v>29</v>
      </c>
      <c r="AX335" s="10" t="s">
        <v>72</v>
      </c>
      <c r="AY335" s="152" t="s">
        <v>136</v>
      </c>
    </row>
    <row r="336" spans="2:65" s="10" customFormat="1" ht="16.5" customHeight="1">
      <c r="B336" s="145"/>
      <c r="C336" s="146"/>
      <c r="D336" s="146"/>
      <c r="E336" s="147" t="s">
        <v>5</v>
      </c>
      <c r="F336" s="231" t="s">
        <v>604</v>
      </c>
      <c r="G336" s="232"/>
      <c r="H336" s="232"/>
      <c r="I336" s="232"/>
      <c r="J336" s="146"/>
      <c r="K336" s="148">
        <v>110.315</v>
      </c>
      <c r="L336" s="146"/>
      <c r="M336" s="146"/>
      <c r="N336" s="146"/>
      <c r="O336" s="146"/>
      <c r="P336" s="146"/>
      <c r="Q336" s="146"/>
      <c r="R336" s="149"/>
      <c r="T336" s="150"/>
      <c r="U336" s="146"/>
      <c r="V336" s="146"/>
      <c r="W336" s="146"/>
      <c r="X336" s="146"/>
      <c r="Y336" s="146"/>
      <c r="Z336" s="146"/>
      <c r="AA336" s="151"/>
      <c r="AT336" s="152" t="s">
        <v>145</v>
      </c>
      <c r="AU336" s="152" t="s">
        <v>143</v>
      </c>
      <c r="AV336" s="10" t="s">
        <v>143</v>
      </c>
      <c r="AW336" s="10" t="s">
        <v>29</v>
      </c>
      <c r="AX336" s="10" t="s">
        <v>72</v>
      </c>
      <c r="AY336" s="152" t="s">
        <v>136</v>
      </c>
    </row>
    <row r="337" spans="2:65" s="10" customFormat="1" ht="16.5" customHeight="1">
      <c r="B337" s="145"/>
      <c r="C337" s="146"/>
      <c r="D337" s="146"/>
      <c r="E337" s="147" t="s">
        <v>5</v>
      </c>
      <c r="F337" s="231" t="s">
        <v>605</v>
      </c>
      <c r="G337" s="232"/>
      <c r="H337" s="232"/>
      <c r="I337" s="232"/>
      <c r="J337" s="146"/>
      <c r="K337" s="148">
        <v>40.200000000000003</v>
      </c>
      <c r="L337" s="146"/>
      <c r="M337" s="146"/>
      <c r="N337" s="146"/>
      <c r="O337" s="146"/>
      <c r="P337" s="146"/>
      <c r="Q337" s="146"/>
      <c r="R337" s="149"/>
      <c r="T337" s="150"/>
      <c r="U337" s="146"/>
      <c r="V337" s="146"/>
      <c r="W337" s="146"/>
      <c r="X337" s="146"/>
      <c r="Y337" s="146"/>
      <c r="Z337" s="146"/>
      <c r="AA337" s="151"/>
      <c r="AT337" s="152" t="s">
        <v>145</v>
      </c>
      <c r="AU337" s="152" t="s">
        <v>143</v>
      </c>
      <c r="AV337" s="10" t="s">
        <v>143</v>
      </c>
      <c r="AW337" s="10" t="s">
        <v>29</v>
      </c>
      <c r="AX337" s="10" t="s">
        <v>72</v>
      </c>
      <c r="AY337" s="152" t="s">
        <v>136</v>
      </c>
    </row>
    <row r="338" spans="2:65" s="11" customFormat="1" ht="16.5" customHeight="1">
      <c r="B338" s="153"/>
      <c r="C338" s="154"/>
      <c r="D338" s="154"/>
      <c r="E338" s="155" t="s">
        <v>5</v>
      </c>
      <c r="F338" s="233" t="s">
        <v>147</v>
      </c>
      <c r="G338" s="234"/>
      <c r="H338" s="234"/>
      <c r="I338" s="234"/>
      <c r="J338" s="154"/>
      <c r="K338" s="156">
        <v>226.51499999999999</v>
      </c>
      <c r="L338" s="154"/>
      <c r="M338" s="154"/>
      <c r="N338" s="154"/>
      <c r="O338" s="154"/>
      <c r="P338" s="154"/>
      <c r="Q338" s="154"/>
      <c r="R338" s="157"/>
      <c r="T338" s="158"/>
      <c r="U338" s="154"/>
      <c r="V338" s="154"/>
      <c r="W338" s="154"/>
      <c r="X338" s="154"/>
      <c r="Y338" s="154"/>
      <c r="Z338" s="154"/>
      <c r="AA338" s="159"/>
      <c r="AT338" s="160" t="s">
        <v>145</v>
      </c>
      <c r="AU338" s="160" t="s">
        <v>143</v>
      </c>
      <c r="AV338" s="11" t="s">
        <v>142</v>
      </c>
      <c r="AW338" s="11" t="s">
        <v>29</v>
      </c>
      <c r="AX338" s="11" t="s">
        <v>77</v>
      </c>
      <c r="AY338" s="160" t="s">
        <v>136</v>
      </c>
    </row>
    <row r="339" spans="2:65" s="9" customFormat="1" ht="37.35" customHeight="1">
      <c r="B339" s="123"/>
      <c r="C339" s="124"/>
      <c r="D339" s="125" t="s">
        <v>118</v>
      </c>
      <c r="E339" s="125"/>
      <c r="F339" s="125"/>
      <c r="G339" s="125"/>
      <c r="H339" s="125"/>
      <c r="I339" s="125"/>
      <c r="J339" s="125"/>
      <c r="K339" s="125"/>
      <c r="L339" s="125"/>
      <c r="M339" s="125"/>
      <c r="N339" s="225">
        <f>BK339</f>
        <v>0</v>
      </c>
      <c r="O339" s="226"/>
      <c r="P339" s="226"/>
      <c r="Q339" s="226"/>
      <c r="R339" s="126"/>
      <c r="T339" s="127"/>
      <c r="U339" s="124"/>
      <c r="V339" s="124"/>
      <c r="W339" s="128">
        <f>W340</f>
        <v>16.769000000000002</v>
      </c>
      <c r="X339" s="124"/>
      <c r="Y339" s="128">
        <f>Y340</f>
        <v>4.1779999999999998E-2</v>
      </c>
      <c r="Z339" s="124"/>
      <c r="AA339" s="129">
        <f>AA340</f>
        <v>0</v>
      </c>
      <c r="AR339" s="130" t="s">
        <v>289</v>
      </c>
      <c r="AT339" s="131" t="s">
        <v>71</v>
      </c>
      <c r="AU339" s="131" t="s">
        <v>72</v>
      </c>
      <c r="AY339" s="130" t="s">
        <v>136</v>
      </c>
      <c r="BK339" s="132">
        <f>BK340</f>
        <v>0</v>
      </c>
    </row>
    <row r="340" spans="2:65" s="9" customFormat="1" ht="19.95" customHeight="1">
      <c r="B340" s="123"/>
      <c r="C340" s="124"/>
      <c r="D340" s="133" t="s">
        <v>119</v>
      </c>
      <c r="E340" s="133"/>
      <c r="F340" s="133"/>
      <c r="G340" s="133"/>
      <c r="H340" s="133"/>
      <c r="I340" s="133"/>
      <c r="J340" s="133"/>
      <c r="K340" s="133"/>
      <c r="L340" s="133"/>
      <c r="M340" s="133"/>
      <c r="N340" s="227">
        <f>BK340</f>
        <v>0</v>
      </c>
      <c r="O340" s="228"/>
      <c r="P340" s="228"/>
      <c r="Q340" s="228"/>
      <c r="R340" s="126"/>
      <c r="T340" s="127"/>
      <c r="U340" s="124"/>
      <c r="V340" s="124"/>
      <c r="W340" s="128">
        <f>SUM(W341:W352)</f>
        <v>16.769000000000002</v>
      </c>
      <c r="X340" s="124"/>
      <c r="Y340" s="128">
        <f>SUM(Y341:Y352)</f>
        <v>4.1779999999999998E-2</v>
      </c>
      <c r="Z340" s="124"/>
      <c r="AA340" s="129">
        <f>SUM(AA341:AA352)</f>
        <v>0</v>
      </c>
      <c r="AR340" s="130" t="s">
        <v>289</v>
      </c>
      <c r="AT340" s="131" t="s">
        <v>71</v>
      </c>
      <c r="AU340" s="131" t="s">
        <v>77</v>
      </c>
      <c r="AY340" s="130" t="s">
        <v>136</v>
      </c>
      <c r="BK340" s="132">
        <f>SUM(BK341:BK352)</f>
        <v>0</v>
      </c>
    </row>
    <row r="341" spans="2:65" s="1" customFormat="1" ht="25.5" customHeight="1">
      <c r="B341" s="134"/>
      <c r="C341" s="135" t="s">
        <v>606</v>
      </c>
      <c r="D341" s="135" t="s">
        <v>138</v>
      </c>
      <c r="E341" s="136" t="s">
        <v>607</v>
      </c>
      <c r="F341" s="221" t="s">
        <v>608</v>
      </c>
      <c r="G341" s="221"/>
      <c r="H341" s="221"/>
      <c r="I341" s="221"/>
      <c r="J341" s="137" t="s">
        <v>196</v>
      </c>
      <c r="K341" s="138">
        <v>6</v>
      </c>
      <c r="L341" s="222"/>
      <c r="M341" s="222"/>
      <c r="N341" s="222">
        <f t="shared" ref="N341:N352" si="10">ROUND(L341*K341,3)</f>
        <v>0</v>
      </c>
      <c r="O341" s="222"/>
      <c r="P341" s="222"/>
      <c r="Q341" s="222"/>
      <c r="R341" s="139"/>
      <c r="T341" s="140" t="s">
        <v>5</v>
      </c>
      <c r="U341" s="42" t="s">
        <v>39</v>
      </c>
      <c r="V341" s="141">
        <v>8.5999999999999993E-2</v>
      </c>
      <c r="W341" s="141">
        <f t="shared" ref="W341:W352" si="11">V341*K341</f>
        <v>0.51600000000000001</v>
      </c>
      <c r="X341" s="141">
        <v>0</v>
      </c>
      <c r="Y341" s="141">
        <f t="shared" ref="Y341:Y352" si="12">X341*K341</f>
        <v>0</v>
      </c>
      <c r="Z341" s="141">
        <v>0</v>
      </c>
      <c r="AA341" s="142">
        <f t="shared" ref="AA341:AA352" si="13">Z341*K341</f>
        <v>0</v>
      </c>
      <c r="AR341" s="20" t="s">
        <v>411</v>
      </c>
      <c r="AT341" s="20" t="s">
        <v>138</v>
      </c>
      <c r="AU341" s="20" t="s">
        <v>143</v>
      </c>
      <c r="AY341" s="20" t="s">
        <v>136</v>
      </c>
      <c r="BE341" s="143">
        <f t="shared" ref="BE341:BE352" si="14">IF(U341="základná",N341,0)</f>
        <v>0</v>
      </c>
      <c r="BF341" s="143">
        <f t="shared" ref="BF341:BF352" si="15">IF(U341="znížená",N341,0)</f>
        <v>0</v>
      </c>
      <c r="BG341" s="143">
        <f t="shared" ref="BG341:BG352" si="16">IF(U341="zákl. prenesená",N341,0)</f>
        <v>0</v>
      </c>
      <c r="BH341" s="143">
        <f t="shared" ref="BH341:BH352" si="17">IF(U341="zníž. prenesená",N341,0)</f>
        <v>0</v>
      </c>
      <c r="BI341" s="143">
        <f t="shared" ref="BI341:BI352" si="18">IF(U341="nulová",N341,0)</f>
        <v>0</v>
      </c>
      <c r="BJ341" s="20" t="s">
        <v>143</v>
      </c>
      <c r="BK341" s="144">
        <f t="shared" ref="BK341:BK352" si="19">ROUND(L341*K341,3)</f>
        <v>0</v>
      </c>
      <c r="BL341" s="20" t="s">
        <v>411</v>
      </c>
      <c r="BM341" s="20" t="s">
        <v>609</v>
      </c>
    </row>
    <row r="342" spans="2:65" s="1" customFormat="1" ht="16.5" customHeight="1">
      <c r="B342" s="134"/>
      <c r="C342" s="161" t="s">
        <v>610</v>
      </c>
      <c r="D342" s="161" t="s">
        <v>265</v>
      </c>
      <c r="E342" s="162" t="s">
        <v>611</v>
      </c>
      <c r="F342" s="237" t="s">
        <v>612</v>
      </c>
      <c r="G342" s="237"/>
      <c r="H342" s="237"/>
      <c r="I342" s="237"/>
      <c r="J342" s="163" t="s">
        <v>196</v>
      </c>
      <c r="K342" s="164">
        <v>6</v>
      </c>
      <c r="L342" s="238"/>
      <c r="M342" s="238"/>
      <c r="N342" s="238">
        <f t="shared" si="10"/>
        <v>0</v>
      </c>
      <c r="O342" s="222"/>
      <c r="P342" s="222"/>
      <c r="Q342" s="222"/>
      <c r="R342" s="139"/>
      <c r="T342" s="140" t="s">
        <v>5</v>
      </c>
      <c r="U342" s="42" t="s">
        <v>39</v>
      </c>
      <c r="V342" s="141">
        <v>0</v>
      </c>
      <c r="W342" s="141">
        <f t="shared" si="11"/>
        <v>0</v>
      </c>
      <c r="X342" s="141">
        <v>3.0000000000000001E-5</v>
      </c>
      <c r="Y342" s="141">
        <f t="shared" si="12"/>
        <v>1.8000000000000001E-4</v>
      </c>
      <c r="Z342" s="141">
        <v>0</v>
      </c>
      <c r="AA342" s="142">
        <f t="shared" si="13"/>
        <v>0</v>
      </c>
      <c r="AR342" s="20" t="s">
        <v>613</v>
      </c>
      <c r="AT342" s="20" t="s">
        <v>265</v>
      </c>
      <c r="AU342" s="20" t="s">
        <v>143</v>
      </c>
      <c r="AY342" s="20" t="s">
        <v>136</v>
      </c>
      <c r="BE342" s="143">
        <f t="shared" si="14"/>
        <v>0</v>
      </c>
      <c r="BF342" s="143">
        <f t="shared" si="15"/>
        <v>0</v>
      </c>
      <c r="BG342" s="143">
        <f t="shared" si="16"/>
        <v>0</v>
      </c>
      <c r="BH342" s="143">
        <f t="shared" si="17"/>
        <v>0</v>
      </c>
      <c r="BI342" s="143">
        <f t="shared" si="18"/>
        <v>0</v>
      </c>
      <c r="BJ342" s="20" t="s">
        <v>143</v>
      </c>
      <c r="BK342" s="144">
        <f t="shared" si="19"/>
        <v>0</v>
      </c>
      <c r="BL342" s="20" t="s">
        <v>613</v>
      </c>
      <c r="BM342" s="20" t="s">
        <v>614</v>
      </c>
    </row>
    <row r="343" spans="2:65" s="1" customFormat="1" ht="38.25" customHeight="1">
      <c r="B343" s="134"/>
      <c r="C343" s="135" t="s">
        <v>615</v>
      </c>
      <c r="D343" s="135" t="s">
        <v>138</v>
      </c>
      <c r="E343" s="136" t="s">
        <v>616</v>
      </c>
      <c r="F343" s="221" t="s">
        <v>617</v>
      </c>
      <c r="G343" s="221"/>
      <c r="H343" s="221"/>
      <c r="I343" s="221"/>
      <c r="J343" s="137" t="s">
        <v>196</v>
      </c>
      <c r="K343" s="138">
        <v>6</v>
      </c>
      <c r="L343" s="222"/>
      <c r="M343" s="222"/>
      <c r="N343" s="222">
        <f t="shared" si="10"/>
        <v>0</v>
      </c>
      <c r="O343" s="222"/>
      <c r="P343" s="222"/>
      <c r="Q343" s="222"/>
      <c r="R343" s="139"/>
      <c r="T343" s="140" t="s">
        <v>5</v>
      </c>
      <c r="U343" s="42" t="s">
        <v>39</v>
      </c>
      <c r="V343" s="141">
        <v>0.28799999999999998</v>
      </c>
      <c r="W343" s="141">
        <f t="shared" si="11"/>
        <v>1.7279999999999998</v>
      </c>
      <c r="X343" s="141">
        <v>0</v>
      </c>
      <c r="Y343" s="141">
        <f t="shared" si="12"/>
        <v>0</v>
      </c>
      <c r="Z343" s="141">
        <v>0</v>
      </c>
      <c r="AA343" s="142">
        <f t="shared" si="13"/>
        <v>0</v>
      </c>
      <c r="AR343" s="20" t="s">
        <v>411</v>
      </c>
      <c r="AT343" s="20" t="s">
        <v>138</v>
      </c>
      <c r="AU343" s="20" t="s">
        <v>143</v>
      </c>
      <c r="AY343" s="20" t="s">
        <v>136</v>
      </c>
      <c r="BE343" s="143">
        <f t="shared" si="14"/>
        <v>0</v>
      </c>
      <c r="BF343" s="143">
        <f t="shared" si="15"/>
        <v>0</v>
      </c>
      <c r="BG343" s="143">
        <f t="shared" si="16"/>
        <v>0</v>
      </c>
      <c r="BH343" s="143">
        <f t="shared" si="17"/>
        <v>0</v>
      </c>
      <c r="BI343" s="143">
        <f t="shared" si="18"/>
        <v>0</v>
      </c>
      <c r="BJ343" s="20" t="s">
        <v>143</v>
      </c>
      <c r="BK343" s="144">
        <f t="shared" si="19"/>
        <v>0</v>
      </c>
      <c r="BL343" s="20" t="s">
        <v>411</v>
      </c>
      <c r="BM343" s="20" t="s">
        <v>618</v>
      </c>
    </row>
    <row r="344" spans="2:65" s="1" customFormat="1" ht="16.5" customHeight="1">
      <c r="B344" s="134"/>
      <c r="C344" s="161" t="s">
        <v>619</v>
      </c>
      <c r="D344" s="161" t="s">
        <v>265</v>
      </c>
      <c r="E344" s="162" t="s">
        <v>620</v>
      </c>
      <c r="F344" s="237" t="s">
        <v>621</v>
      </c>
      <c r="G344" s="237"/>
      <c r="H344" s="237"/>
      <c r="I344" s="237"/>
      <c r="J344" s="163" t="s">
        <v>196</v>
      </c>
      <c r="K344" s="164">
        <v>6</v>
      </c>
      <c r="L344" s="238"/>
      <c r="M344" s="238"/>
      <c r="N344" s="238">
        <f t="shared" si="10"/>
        <v>0</v>
      </c>
      <c r="O344" s="222"/>
      <c r="P344" s="222"/>
      <c r="Q344" s="222"/>
      <c r="R344" s="139"/>
      <c r="T344" s="140" t="s">
        <v>5</v>
      </c>
      <c r="U344" s="42" t="s">
        <v>39</v>
      </c>
      <c r="V344" s="141">
        <v>0</v>
      </c>
      <c r="W344" s="141">
        <f t="shared" si="11"/>
        <v>0</v>
      </c>
      <c r="X344" s="141">
        <v>1E-4</v>
      </c>
      <c r="Y344" s="141">
        <f t="shared" si="12"/>
        <v>6.0000000000000006E-4</v>
      </c>
      <c r="Z344" s="141">
        <v>0</v>
      </c>
      <c r="AA344" s="142">
        <f t="shared" si="13"/>
        <v>0</v>
      </c>
      <c r="AR344" s="20" t="s">
        <v>613</v>
      </c>
      <c r="AT344" s="20" t="s">
        <v>265</v>
      </c>
      <c r="AU344" s="20" t="s">
        <v>143</v>
      </c>
      <c r="AY344" s="20" t="s">
        <v>136</v>
      </c>
      <c r="BE344" s="143">
        <f t="shared" si="14"/>
        <v>0</v>
      </c>
      <c r="BF344" s="143">
        <f t="shared" si="15"/>
        <v>0</v>
      </c>
      <c r="BG344" s="143">
        <f t="shared" si="16"/>
        <v>0</v>
      </c>
      <c r="BH344" s="143">
        <f t="shared" si="17"/>
        <v>0</v>
      </c>
      <c r="BI344" s="143">
        <f t="shared" si="18"/>
        <v>0</v>
      </c>
      <c r="BJ344" s="20" t="s">
        <v>143</v>
      </c>
      <c r="BK344" s="144">
        <f t="shared" si="19"/>
        <v>0</v>
      </c>
      <c r="BL344" s="20" t="s">
        <v>613</v>
      </c>
      <c r="BM344" s="20" t="s">
        <v>622</v>
      </c>
    </row>
    <row r="345" spans="2:65" s="1" customFormat="1" ht="38.25" customHeight="1">
      <c r="B345" s="134"/>
      <c r="C345" s="135" t="s">
        <v>623</v>
      </c>
      <c r="D345" s="135" t="s">
        <v>138</v>
      </c>
      <c r="E345" s="136" t="s">
        <v>624</v>
      </c>
      <c r="F345" s="221" t="s">
        <v>625</v>
      </c>
      <c r="G345" s="221"/>
      <c r="H345" s="221"/>
      <c r="I345" s="221"/>
      <c r="J345" s="137" t="s">
        <v>196</v>
      </c>
      <c r="K345" s="138">
        <v>8</v>
      </c>
      <c r="L345" s="222"/>
      <c r="M345" s="222"/>
      <c r="N345" s="222">
        <f t="shared" si="10"/>
        <v>0</v>
      </c>
      <c r="O345" s="222"/>
      <c r="P345" s="222"/>
      <c r="Q345" s="222"/>
      <c r="R345" s="139"/>
      <c r="T345" s="140" t="s">
        <v>5</v>
      </c>
      <c r="U345" s="42" t="s">
        <v>39</v>
      </c>
      <c r="V345" s="141">
        <v>0.34</v>
      </c>
      <c r="W345" s="141">
        <f t="shared" si="11"/>
        <v>2.72</v>
      </c>
      <c r="X345" s="141">
        <v>0</v>
      </c>
      <c r="Y345" s="141">
        <f t="shared" si="12"/>
        <v>0</v>
      </c>
      <c r="Z345" s="141">
        <v>0</v>
      </c>
      <c r="AA345" s="142">
        <f t="shared" si="13"/>
        <v>0</v>
      </c>
      <c r="AR345" s="20" t="s">
        <v>411</v>
      </c>
      <c r="AT345" s="20" t="s">
        <v>138</v>
      </c>
      <c r="AU345" s="20" t="s">
        <v>143</v>
      </c>
      <c r="AY345" s="20" t="s">
        <v>136</v>
      </c>
      <c r="BE345" s="143">
        <f t="shared" si="14"/>
        <v>0</v>
      </c>
      <c r="BF345" s="143">
        <f t="shared" si="15"/>
        <v>0</v>
      </c>
      <c r="BG345" s="143">
        <f t="shared" si="16"/>
        <v>0</v>
      </c>
      <c r="BH345" s="143">
        <f t="shared" si="17"/>
        <v>0</v>
      </c>
      <c r="BI345" s="143">
        <f t="shared" si="18"/>
        <v>0</v>
      </c>
      <c r="BJ345" s="20" t="s">
        <v>143</v>
      </c>
      <c r="BK345" s="144">
        <f t="shared" si="19"/>
        <v>0</v>
      </c>
      <c r="BL345" s="20" t="s">
        <v>411</v>
      </c>
      <c r="BM345" s="20" t="s">
        <v>626</v>
      </c>
    </row>
    <row r="346" spans="2:65" s="1" customFormat="1" ht="16.5" customHeight="1">
      <c r="B346" s="134"/>
      <c r="C346" s="161" t="s">
        <v>627</v>
      </c>
      <c r="D346" s="161" t="s">
        <v>265</v>
      </c>
      <c r="E346" s="162" t="s">
        <v>628</v>
      </c>
      <c r="F346" s="237" t="s">
        <v>629</v>
      </c>
      <c r="G346" s="237"/>
      <c r="H346" s="237"/>
      <c r="I346" s="237"/>
      <c r="J346" s="163" t="s">
        <v>196</v>
      </c>
      <c r="K346" s="164">
        <v>8</v>
      </c>
      <c r="L346" s="238"/>
      <c r="M346" s="238"/>
      <c r="N346" s="238">
        <f t="shared" si="10"/>
        <v>0</v>
      </c>
      <c r="O346" s="222"/>
      <c r="P346" s="222"/>
      <c r="Q346" s="222"/>
      <c r="R346" s="139"/>
      <c r="T346" s="140" t="s">
        <v>5</v>
      </c>
      <c r="U346" s="42" t="s">
        <v>39</v>
      </c>
      <c r="V346" s="141">
        <v>0</v>
      </c>
      <c r="W346" s="141">
        <f t="shared" si="11"/>
        <v>0</v>
      </c>
      <c r="X346" s="141">
        <v>1.66E-3</v>
      </c>
      <c r="Y346" s="141">
        <f t="shared" si="12"/>
        <v>1.328E-2</v>
      </c>
      <c r="Z346" s="141">
        <v>0</v>
      </c>
      <c r="AA346" s="142">
        <f t="shared" si="13"/>
        <v>0</v>
      </c>
      <c r="AR346" s="20" t="s">
        <v>613</v>
      </c>
      <c r="AT346" s="20" t="s">
        <v>265</v>
      </c>
      <c r="AU346" s="20" t="s">
        <v>143</v>
      </c>
      <c r="AY346" s="20" t="s">
        <v>136</v>
      </c>
      <c r="BE346" s="143">
        <f t="shared" si="14"/>
        <v>0</v>
      </c>
      <c r="BF346" s="143">
        <f t="shared" si="15"/>
        <v>0</v>
      </c>
      <c r="BG346" s="143">
        <f t="shared" si="16"/>
        <v>0</v>
      </c>
      <c r="BH346" s="143">
        <f t="shared" si="17"/>
        <v>0</v>
      </c>
      <c r="BI346" s="143">
        <f t="shared" si="18"/>
        <v>0</v>
      </c>
      <c r="BJ346" s="20" t="s">
        <v>143</v>
      </c>
      <c r="BK346" s="144">
        <f t="shared" si="19"/>
        <v>0</v>
      </c>
      <c r="BL346" s="20" t="s">
        <v>613</v>
      </c>
      <c r="BM346" s="20" t="s">
        <v>630</v>
      </c>
    </row>
    <row r="347" spans="2:65" s="1" customFormat="1" ht="38.25" customHeight="1">
      <c r="B347" s="134"/>
      <c r="C347" s="135" t="s">
        <v>631</v>
      </c>
      <c r="D347" s="135" t="s">
        <v>138</v>
      </c>
      <c r="E347" s="136" t="s">
        <v>632</v>
      </c>
      <c r="F347" s="221" t="s">
        <v>633</v>
      </c>
      <c r="G347" s="221"/>
      <c r="H347" s="221"/>
      <c r="I347" s="221"/>
      <c r="J347" s="137" t="s">
        <v>196</v>
      </c>
      <c r="K347" s="138">
        <v>8</v>
      </c>
      <c r="L347" s="222"/>
      <c r="M347" s="222"/>
      <c r="N347" s="222">
        <f t="shared" si="10"/>
        <v>0</v>
      </c>
      <c r="O347" s="222"/>
      <c r="P347" s="222"/>
      <c r="Q347" s="222"/>
      <c r="R347" s="139"/>
      <c r="T347" s="140" t="s">
        <v>5</v>
      </c>
      <c r="U347" s="42" t="s">
        <v>39</v>
      </c>
      <c r="V347" s="141">
        <v>0.35499999999999998</v>
      </c>
      <c r="W347" s="141">
        <f t="shared" si="11"/>
        <v>2.84</v>
      </c>
      <c r="X347" s="141">
        <v>0</v>
      </c>
      <c r="Y347" s="141">
        <f t="shared" si="12"/>
        <v>0</v>
      </c>
      <c r="Z347" s="141">
        <v>0</v>
      </c>
      <c r="AA347" s="142">
        <f t="shared" si="13"/>
        <v>0</v>
      </c>
      <c r="AR347" s="20" t="s">
        <v>411</v>
      </c>
      <c r="AT347" s="20" t="s">
        <v>138</v>
      </c>
      <c r="AU347" s="20" t="s">
        <v>143</v>
      </c>
      <c r="AY347" s="20" t="s">
        <v>136</v>
      </c>
      <c r="BE347" s="143">
        <f t="shared" si="14"/>
        <v>0</v>
      </c>
      <c r="BF347" s="143">
        <f t="shared" si="15"/>
        <v>0</v>
      </c>
      <c r="BG347" s="143">
        <f t="shared" si="16"/>
        <v>0</v>
      </c>
      <c r="BH347" s="143">
        <f t="shared" si="17"/>
        <v>0</v>
      </c>
      <c r="BI347" s="143">
        <f t="shared" si="18"/>
        <v>0</v>
      </c>
      <c r="BJ347" s="20" t="s">
        <v>143</v>
      </c>
      <c r="BK347" s="144">
        <f t="shared" si="19"/>
        <v>0</v>
      </c>
      <c r="BL347" s="20" t="s">
        <v>411</v>
      </c>
      <c r="BM347" s="20" t="s">
        <v>634</v>
      </c>
    </row>
    <row r="348" spans="2:65" s="1" customFormat="1" ht="16.5" customHeight="1">
      <c r="B348" s="134"/>
      <c r="C348" s="161" t="s">
        <v>635</v>
      </c>
      <c r="D348" s="161" t="s">
        <v>265</v>
      </c>
      <c r="E348" s="162" t="s">
        <v>636</v>
      </c>
      <c r="F348" s="237" t="s">
        <v>637</v>
      </c>
      <c r="G348" s="237"/>
      <c r="H348" s="237"/>
      <c r="I348" s="237"/>
      <c r="J348" s="163" t="s">
        <v>196</v>
      </c>
      <c r="K348" s="164">
        <v>8</v>
      </c>
      <c r="L348" s="238"/>
      <c r="M348" s="238"/>
      <c r="N348" s="238">
        <f t="shared" si="10"/>
        <v>0</v>
      </c>
      <c r="O348" s="222"/>
      <c r="P348" s="222"/>
      <c r="Q348" s="222"/>
      <c r="R348" s="139"/>
      <c r="T348" s="140" t="s">
        <v>5</v>
      </c>
      <c r="U348" s="42" t="s">
        <v>39</v>
      </c>
      <c r="V348" s="141">
        <v>0</v>
      </c>
      <c r="W348" s="141">
        <f t="shared" si="11"/>
        <v>0</v>
      </c>
      <c r="X348" s="141">
        <v>3.3E-3</v>
      </c>
      <c r="Y348" s="141">
        <f t="shared" si="12"/>
        <v>2.64E-2</v>
      </c>
      <c r="Z348" s="141">
        <v>0</v>
      </c>
      <c r="AA348" s="142">
        <f t="shared" si="13"/>
        <v>0</v>
      </c>
      <c r="AR348" s="20" t="s">
        <v>613</v>
      </c>
      <c r="AT348" s="20" t="s">
        <v>265</v>
      </c>
      <c r="AU348" s="20" t="s">
        <v>143</v>
      </c>
      <c r="AY348" s="20" t="s">
        <v>136</v>
      </c>
      <c r="BE348" s="143">
        <f t="shared" si="14"/>
        <v>0</v>
      </c>
      <c r="BF348" s="143">
        <f t="shared" si="15"/>
        <v>0</v>
      </c>
      <c r="BG348" s="143">
        <f t="shared" si="16"/>
        <v>0</v>
      </c>
      <c r="BH348" s="143">
        <f t="shared" si="17"/>
        <v>0</v>
      </c>
      <c r="BI348" s="143">
        <f t="shared" si="18"/>
        <v>0</v>
      </c>
      <c r="BJ348" s="20" t="s">
        <v>143</v>
      </c>
      <c r="BK348" s="144">
        <f t="shared" si="19"/>
        <v>0</v>
      </c>
      <c r="BL348" s="20" t="s">
        <v>613</v>
      </c>
      <c r="BM348" s="20" t="s">
        <v>638</v>
      </c>
    </row>
    <row r="349" spans="2:65" s="1" customFormat="1" ht="25.5" customHeight="1">
      <c r="B349" s="134"/>
      <c r="C349" s="135" t="s">
        <v>639</v>
      </c>
      <c r="D349" s="135" t="s">
        <v>138</v>
      </c>
      <c r="E349" s="136" t="s">
        <v>640</v>
      </c>
      <c r="F349" s="221" t="s">
        <v>641</v>
      </c>
      <c r="G349" s="221"/>
      <c r="H349" s="221"/>
      <c r="I349" s="221"/>
      <c r="J349" s="137" t="s">
        <v>196</v>
      </c>
      <c r="K349" s="138">
        <v>16</v>
      </c>
      <c r="L349" s="222"/>
      <c r="M349" s="222"/>
      <c r="N349" s="222">
        <f t="shared" si="10"/>
        <v>0</v>
      </c>
      <c r="O349" s="222"/>
      <c r="P349" s="222"/>
      <c r="Q349" s="222"/>
      <c r="R349" s="139"/>
      <c r="T349" s="140" t="s">
        <v>5</v>
      </c>
      <c r="U349" s="42" t="s">
        <v>39</v>
      </c>
      <c r="V349" s="141">
        <v>0.52</v>
      </c>
      <c r="W349" s="141">
        <f t="shared" si="11"/>
        <v>8.32</v>
      </c>
      <c r="X349" s="141">
        <v>0</v>
      </c>
      <c r="Y349" s="141">
        <f t="shared" si="12"/>
        <v>0</v>
      </c>
      <c r="Z349" s="141">
        <v>0</v>
      </c>
      <c r="AA349" s="142">
        <f t="shared" si="13"/>
        <v>0</v>
      </c>
      <c r="AR349" s="20" t="s">
        <v>411</v>
      </c>
      <c r="AT349" s="20" t="s">
        <v>138</v>
      </c>
      <c r="AU349" s="20" t="s">
        <v>143</v>
      </c>
      <c r="AY349" s="20" t="s">
        <v>136</v>
      </c>
      <c r="BE349" s="143">
        <f t="shared" si="14"/>
        <v>0</v>
      </c>
      <c r="BF349" s="143">
        <f t="shared" si="15"/>
        <v>0</v>
      </c>
      <c r="BG349" s="143">
        <f t="shared" si="16"/>
        <v>0</v>
      </c>
      <c r="BH349" s="143">
        <f t="shared" si="17"/>
        <v>0</v>
      </c>
      <c r="BI349" s="143">
        <f t="shared" si="18"/>
        <v>0</v>
      </c>
      <c r="BJ349" s="20" t="s">
        <v>143</v>
      </c>
      <c r="BK349" s="144">
        <f t="shared" si="19"/>
        <v>0</v>
      </c>
      <c r="BL349" s="20" t="s">
        <v>411</v>
      </c>
      <c r="BM349" s="20" t="s">
        <v>642</v>
      </c>
    </row>
    <row r="350" spans="2:65" s="1" customFormat="1" ht="25.5" customHeight="1">
      <c r="B350" s="134"/>
      <c r="C350" s="135" t="s">
        <v>643</v>
      </c>
      <c r="D350" s="135" t="s">
        <v>138</v>
      </c>
      <c r="E350" s="136" t="s">
        <v>644</v>
      </c>
      <c r="F350" s="221" t="s">
        <v>645</v>
      </c>
      <c r="G350" s="221"/>
      <c r="H350" s="221"/>
      <c r="I350" s="221"/>
      <c r="J350" s="137" t="s">
        <v>196</v>
      </c>
      <c r="K350" s="138">
        <v>3</v>
      </c>
      <c r="L350" s="222"/>
      <c r="M350" s="222"/>
      <c r="N350" s="222">
        <f t="shared" si="10"/>
        <v>0</v>
      </c>
      <c r="O350" s="222"/>
      <c r="P350" s="222"/>
      <c r="Q350" s="222"/>
      <c r="R350" s="139"/>
      <c r="T350" s="140" t="s">
        <v>5</v>
      </c>
      <c r="U350" s="42" t="s">
        <v>39</v>
      </c>
      <c r="V350" s="141">
        <v>0.20699999999999999</v>
      </c>
      <c r="W350" s="141">
        <f t="shared" si="11"/>
        <v>0.621</v>
      </c>
      <c r="X350" s="141">
        <v>0</v>
      </c>
      <c r="Y350" s="141">
        <f t="shared" si="12"/>
        <v>0</v>
      </c>
      <c r="Z350" s="141">
        <v>0</v>
      </c>
      <c r="AA350" s="142">
        <f t="shared" si="13"/>
        <v>0</v>
      </c>
      <c r="AR350" s="20" t="s">
        <v>411</v>
      </c>
      <c r="AT350" s="20" t="s">
        <v>138</v>
      </c>
      <c r="AU350" s="20" t="s">
        <v>143</v>
      </c>
      <c r="AY350" s="20" t="s">
        <v>136</v>
      </c>
      <c r="BE350" s="143">
        <f t="shared" si="14"/>
        <v>0</v>
      </c>
      <c r="BF350" s="143">
        <f t="shared" si="15"/>
        <v>0</v>
      </c>
      <c r="BG350" s="143">
        <f t="shared" si="16"/>
        <v>0</v>
      </c>
      <c r="BH350" s="143">
        <f t="shared" si="17"/>
        <v>0</v>
      </c>
      <c r="BI350" s="143">
        <f t="shared" si="18"/>
        <v>0</v>
      </c>
      <c r="BJ350" s="20" t="s">
        <v>143</v>
      </c>
      <c r="BK350" s="144">
        <f t="shared" si="19"/>
        <v>0</v>
      </c>
      <c r="BL350" s="20" t="s">
        <v>411</v>
      </c>
      <c r="BM350" s="20" t="s">
        <v>646</v>
      </c>
    </row>
    <row r="351" spans="2:65" s="1" customFormat="1" ht="25.5" customHeight="1">
      <c r="B351" s="134"/>
      <c r="C351" s="161" t="s">
        <v>647</v>
      </c>
      <c r="D351" s="161" t="s">
        <v>265</v>
      </c>
      <c r="E351" s="162" t="s">
        <v>648</v>
      </c>
      <c r="F351" s="237" t="s">
        <v>649</v>
      </c>
      <c r="G351" s="237"/>
      <c r="H351" s="237"/>
      <c r="I351" s="237"/>
      <c r="J351" s="163" t="s">
        <v>196</v>
      </c>
      <c r="K351" s="164">
        <v>3</v>
      </c>
      <c r="L351" s="238"/>
      <c r="M351" s="238"/>
      <c r="N351" s="238">
        <f t="shared" si="10"/>
        <v>0</v>
      </c>
      <c r="O351" s="222"/>
      <c r="P351" s="222"/>
      <c r="Q351" s="222"/>
      <c r="R351" s="139"/>
      <c r="T351" s="140" t="s">
        <v>5</v>
      </c>
      <c r="U351" s="42" t="s">
        <v>39</v>
      </c>
      <c r="V351" s="141">
        <v>0</v>
      </c>
      <c r="W351" s="141">
        <f t="shared" si="11"/>
        <v>0</v>
      </c>
      <c r="X351" s="141">
        <v>4.4000000000000002E-4</v>
      </c>
      <c r="Y351" s="141">
        <f t="shared" si="12"/>
        <v>1.32E-3</v>
      </c>
      <c r="Z351" s="141">
        <v>0</v>
      </c>
      <c r="AA351" s="142">
        <f t="shared" si="13"/>
        <v>0</v>
      </c>
      <c r="AR351" s="20" t="s">
        <v>613</v>
      </c>
      <c r="AT351" s="20" t="s">
        <v>265</v>
      </c>
      <c r="AU351" s="20" t="s">
        <v>143</v>
      </c>
      <c r="AY351" s="20" t="s">
        <v>136</v>
      </c>
      <c r="BE351" s="143">
        <f t="shared" si="14"/>
        <v>0</v>
      </c>
      <c r="BF351" s="143">
        <f t="shared" si="15"/>
        <v>0</v>
      </c>
      <c r="BG351" s="143">
        <f t="shared" si="16"/>
        <v>0</v>
      </c>
      <c r="BH351" s="143">
        <f t="shared" si="17"/>
        <v>0</v>
      </c>
      <c r="BI351" s="143">
        <f t="shared" si="18"/>
        <v>0</v>
      </c>
      <c r="BJ351" s="20" t="s">
        <v>143</v>
      </c>
      <c r="BK351" s="144">
        <f t="shared" si="19"/>
        <v>0</v>
      </c>
      <c r="BL351" s="20" t="s">
        <v>613</v>
      </c>
      <c r="BM351" s="20" t="s">
        <v>650</v>
      </c>
    </row>
    <row r="352" spans="2:65" s="1" customFormat="1" ht="38.25" customHeight="1">
      <c r="B352" s="134"/>
      <c r="C352" s="135" t="s">
        <v>651</v>
      </c>
      <c r="D352" s="135" t="s">
        <v>138</v>
      </c>
      <c r="E352" s="136" t="s">
        <v>652</v>
      </c>
      <c r="F352" s="221" t="s">
        <v>653</v>
      </c>
      <c r="G352" s="221"/>
      <c r="H352" s="221"/>
      <c r="I352" s="221"/>
      <c r="J352" s="137" t="s">
        <v>396</v>
      </c>
      <c r="K352" s="138">
        <v>1</v>
      </c>
      <c r="L352" s="222"/>
      <c r="M352" s="222"/>
      <c r="N352" s="222">
        <f t="shared" si="10"/>
        <v>0</v>
      </c>
      <c r="O352" s="222"/>
      <c r="P352" s="222"/>
      <c r="Q352" s="222"/>
      <c r="R352" s="139"/>
      <c r="T352" s="140" t="s">
        <v>5</v>
      </c>
      <c r="U352" s="42" t="s">
        <v>39</v>
      </c>
      <c r="V352" s="141">
        <v>2.4E-2</v>
      </c>
      <c r="W352" s="141">
        <f t="shared" si="11"/>
        <v>2.4E-2</v>
      </c>
      <c r="X352" s="141">
        <v>0</v>
      </c>
      <c r="Y352" s="141">
        <f t="shared" si="12"/>
        <v>0</v>
      </c>
      <c r="Z352" s="141">
        <v>0</v>
      </c>
      <c r="AA352" s="142">
        <f t="shared" si="13"/>
        <v>0</v>
      </c>
      <c r="AR352" s="20" t="s">
        <v>411</v>
      </c>
      <c r="AT352" s="20" t="s">
        <v>138</v>
      </c>
      <c r="AU352" s="20" t="s">
        <v>143</v>
      </c>
      <c r="AY352" s="20" t="s">
        <v>136</v>
      </c>
      <c r="BE352" s="143">
        <f t="shared" si="14"/>
        <v>0</v>
      </c>
      <c r="BF352" s="143">
        <f t="shared" si="15"/>
        <v>0</v>
      </c>
      <c r="BG352" s="143">
        <f t="shared" si="16"/>
        <v>0</v>
      </c>
      <c r="BH352" s="143">
        <f t="shared" si="17"/>
        <v>0</v>
      </c>
      <c r="BI352" s="143">
        <f t="shared" si="18"/>
        <v>0</v>
      </c>
      <c r="BJ352" s="20" t="s">
        <v>143</v>
      </c>
      <c r="BK352" s="144">
        <f t="shared" si="19"/>
        <v>0</v>
      </c>
      <c r="BL352" s="20" t="s">
        <v>411</v>
      </c>
      <c r="BM352" s="20" t="s">
        <v>654</v>
      </c>
    </row>
    <row r="353" spans="2:65" s="9" customFormat="1" ht="37.35" customHeight="1">
      <c r="B353" s="123"/>
      <c r="C353" s="124"/>
      <c r="D353" s="125" t="s">
        <v>120</v>
      </c>
      <c r="E353" s="125"/>
      <c r="F353" s="125"/>
      <c r="G353" s="125"/>
      <c r="H353" s="125"/>
      <c r="I353" s="125"/>
      <c r="J353" s="125"/>
      <c r="K353" s="125"/>
      <c r="L353" s="125"/>
      <c r="M353" s="125"/>
      <c r="N353" s="239">
        <f>BK353</f>
        <v>0</v>
      </c>
      <c r="O353" s="240"/>
      <c r="P353" s="240"/>
      <c r="Q353" s="240"/>
      <c r="R353" s="126"/>
      <c r="T353" s="127"/>
      <c r="U353" s="124"/>
      <c r="V353" s="124"/>
      <c r="W353" s="128">
        <f>W354</f>
        <v>10.600000000000001</v>
      </c>
      <c r="X353" s="124"/>
      <c r="Y353" s="128">
        <f>Y354</f>
        <v>0</v>
      </c>
      <c r="Z353" s="124"/>
      <c r="AA353" s="129">
        <f>AA354</f>
        <v>0</v>
      </c>
      <c r="AR353" s="130" t="s">
        <v>142</v>
      </c>
      <c r="AT353" s="131" t="s">
        <v>71</v>
      </c>
      <c r="AU353" s="131" t="s">
        <v>72</v>
      </c>
      <c r="AY353" s="130" t="s">
        <v>136</v>
      </c>
      <c r="BK353" s="132">
        <f>BK354</f>
        <v>0</v>
      </c>
    </row>
    <row r="354" spans="2:65" s="1" customFormat="1" ht="51" customHeight="1">
      <c r="B354" s="134"/>
      <c r="C354" s="135" t="s">
        <v>655</v>
      </c>
      <c r="D354" s="135" t="s">
        <v>138</v>
      </c>
      <c r="E354" s="136" t="s">
        <v>656</v>
      </c>
      <c r="F354" s="221" t="s">
        <v>657</v>
      </c>
      <c r="G354" s="221"/>
      <c r="H354" s="221"/>
      <c r="I354" s="221"/>
      <c r="J354" s="137" t="s">
        <v>658</v>
      </c>
      <c r="K354" s="138">
        <v>10</v>
      </c>
      <c r="L354" s="222"/>
      <c r="M354" s="222"/>
      <c r="N354" s="222">
        <f>ROUND(L354*K354,3)</f>
        <v>0</v>
      </c>
      <c r="O354" s="222"/>
      <c r="P354" s="222"/>
      <c r="Q354" s="222"/>
      <c r="R354" s="139"/>
      <c r="T354" s="140" t="s">
        <v>5</v>
      </c>
      <c r="U354" s="165" t="s">
        <v>39</v>
      </c>
      <c r="V354" s="166">
        <v>1.06</v>
      </c>
      <c r="W354" s="166">
        <f>V354*K354</f>
        <v>10.600000000000001</v>
      </c>
      <c r="X354" s="166">
        <v>0</v>
      </c>
      <c r="Y354" s="166">
        <f>X354*K354</f>
        <v>0</v>
      </c>
      <c r="Z354" s="166">
        <v>0</v>
      </c>
      <c r="AA354" s="167">
        <f>Z354*K354</f>
        <v>0</v>
      </c>
      <c r="AR354" s="20" t="s">
        <v>659</v>
      </c>
      <c r="AT354" s="20" t="s">
        <v>138</v>
      </c>
      <c r="AU354" s="20" t="s">
        <v>77</v>
      </c>
      <c r="AY354" s="20" t="s">
        <v>136</v>
      </c>
      <c r="BE354" s="143">
        <f>IF(U354="základná",N354,0)</f>
        <v>0</v>
      </c>
      <c r="BF354" s="143">
        <f>IF(U354="znížená",N354,0)</f>
        <v>0</v>
      </c>
      <c r="BG354" s="143">
        <f>IF(U354="zákl. prenesená",N354,0)</f>
        <v>0</v>
      </c>
      <c r="BH354" s="143">
        <f>IF(U354="zníž. prenesená",N354,0)</f>
        <v>0</v>
      </c>
      <c r="BI354" s="143">
        <f>IF(U354="nulová",N354,0)</f>
        <v>0</v>
      </c>
      <c r="BJ354" s="20" t="s">
        <v>143</v>
      </c>
      <c r="BK354" s="144">
        <f>ROUND(L354*K354,3)</f>
        <v>0</v>
      </c>
      <c r="BL354" s="20" t="s">
        <v>659</v>
      </c>
      <c r="BM354" s="20" t="s">
        <v>660</v>
      </c>
    </row>
    <row r="355" spans="2:65" s="1" customFormat="1" ht="6.9" customHeight="1">
      <c r="B355" s="57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9"/>
    </row>
  </sheetData>
  <mergeCells count="529">
    <mergeCell ref="N323:Q323"/>
    <mergeCell ref="N325:Q325"/>
    <mergeCell ref="N327:Q327"/>
    <mergeCell ref="H1:K1"/>
    <mergeCell ref="S2:AC2"/>
    <mergeCell ref="N297:Q297"/>
    <mergeCell ref="N300:Q300"/>
    <mergeCell ref="N312:Q312"/>
    <mergeCell ref="N314:Q314"/>
    <mergeCell ref="N324:Q324"/>
    <mergeCell ref="F323:I323"/>
    <mergeCell ref="L323:M323"/>
    <mergeCell ref="F325:I325"/>
    <mergeCell ref="L325:M325"/>
    <mergeCell ref="F326:I326"/>
    <mergeCell ref="F327:I327"/>
    <mergeCell ref="L327:M327"/>
    <mergeCell ref="F316:I316"/>
    <mergeCell ref="F317:I317"/>
    <mergeCell ref="N230:Q230"/>
    <mergeCell ref="N231:Q231"/>
    <mergeCell ref="N246:Q246"/>
    <mergeCell ref="N251:Q251"/>
    <mergeCell ref="N255:Q255"/>
    <mergeCell ref="N276:Q276"/>
    <mergeCell ref="N278:Q278"/>
    <mergeCell ref="N282:Q282"/>
    <mergeCell ref="N286:Q286"/>
    <mergeCell ref="F351:I351"/>
    <mergeCell ref="L351:M351"/>
    <mergeCell ref="N351:Q351"/>
    <mergeCell ref="F352:I352"/>
    <mergeCell ref="L352:M352"/>
    <mergeCell ref="N352:Q352"/>
    <mergeCell ref="F354:I354"/>
    <mergeCell ref="L354:M354"/>
    <mergeCell ref="N354:Q354"/>
    <mergeCell ref="N353:Q353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28:I328"/>
    <mergeCell ref="F329:I329"/>
    <mergeCell ref="F330:I330"/>
    <mergeCell ref="L330:M330"/>
    <mergeCell ref="N330:Q330"/>
    <mergeCell ref="F331:I331"/>
    <mergeCell ref="F332:I332"/>
    <mergeCell ref="L332:M332"/>
    <mergeCell ref="N332:Q332"/>
    <mergeCell ref="N340:Q340"/>
    <mergeCell ref="N334:Q334"/>
    <mergeCell ref="N333:Q333"/>
    <mergeCell ref="N339:Q339"/>
    <mergeCell ref="F334:I334"/>
    <mergeCell ref="L334:M334"/>
    <mergeCell ref="F335:I335"/>
    <mergeCell ref="F336:I336"/>
    <mergeCell ref="F337:I337"/>
    <mergeCell ref="F338:I338"/>
    <mergeCell ref="F318:I318"/>
    <mergeCell ref="F319:I319"/>
    <mergeCell ref="F320:I320"/>
    <mergeCell ref="F321:I321"/>
    <mergeCell ref="F322:I322"/>
    <mergeCell ref="L322:M322"/>
    <mergeCell ref="N322:Q322"/>
    <mergeCell ref="F311:I311"/>
    <mergeCell ref="L311:M311"/>
    <mergeCell ref="N311:Q311"/>
    <mergeCell ref="F313:I313"/>
    <mergeCell ref="L313:M313"/>
    <mergeCell ref="N313:Q313"/>
    <mergeCell ref="F315:I315"/>
    <mergeCell ref="L315:M315"/>
    <mergeCell ref="N315:Q315"/>
    <mergeCell ref="F304:I304"/>
    <mergeCell ref="F305:I305"/>
    <mergeCell ref="F306:I306"/>
    <mergeCell ref="L306:M306"/>
    <mergeCell ref="N306:Q306"/>
    <mergeCell ref="F307:I307"/>
    <mergeCell ref="F308:I308"/>
    <mergeCell ref="F309:I309"/>
    <mergeCell ref="F310:I310"/>
    <mergeCell ref="F298:I298"/>
    <mergeCell ref="L298:M298"/>
    <mergeCell ref="N298:Q298"/>
    <mergeCell ref="F299:I299"/>
    <mergeCell ref="F301:I301"/>
    <mergeCell ref="L301:M301"/>
    <mergeCell ref="N301:Q301"/>
    <mergeCell ref="F302:I302"/>
    <mergeCell ref="F303:I303"/>
    <mergeCell ref="L303:M303"/>
    <mergeCell ref="N303:Q30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3:I283"/>
    <mergeCell ref="L283:M283"/>
    <mergeCell ref="N283:Q283"/>
    <mergeCell ref="F284:I284"/>
    <mergeCell ref="F285:I285"/>
    <mergeCell ref="L285:M285"/>
    <mergeCell ref="N285:Q285"/>
    <mergeCell ref="F287:I287"/>
    <mergeCell ref="L287:M287"/>
    <mergeCell ref="N287:Q28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3:I24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L242:M242"/>
    <mergeCell ref="N242:Q242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N228:Q228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00:I200"/>
    <mergeCell ref="L200:M200"/>
    <mergeCell ref="N200:Q200"/>
    <mergeCell ref="F202:I202"/>
    <mergeCell ref="L202:M202"/>
    <mergeCell ref="N202:Q202"/>
    <mergeCell ref="F203:I203"/>
    <mergeCell ref="F204:I204"/>
    <mergeCell ref="F205:I205"/>
    <mergeCell ref="N201:Q201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70:I170"/>
    <mergeCell ref="F171:I171"/>
    <mergeCell ref="L171:M171"/>
    <mergeCell ref="N171:Q171"/>
    <mergeCell ref="F172:I172"/>
    <mergeCell ref="F174:I174"/>
    <mergeCell ref="L174:M174"/>
    <mergeCell ref="N174:Q174"/>
    <mergeCell ref="F175:I175"/>
    <mergeCell ref="L175:M175"/>
    <mergeCell ref="N175:Q175"/>
    <mergeCell ref="N173:Q173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60:I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N158:Q158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36:I136"/>
    <mergeCell ref="F137:I137"/>
    <mergeCell ref="F138:I138"/>
    <mergeCell ref="F139:I139"/>
    <mergeCell ref="L139:M139"/>
    <mergeCell ref="N139:Q139"/>
    <mergeCell ref="F141:I141"/>
    <mergeCell ref="L141:M141"/>
    <mergeCell ref="N141:Q141"/>
    <mergeCell ref="N140:Q140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N132:Q132"/>
    <mergeCell ref="N133:Q133"/>
    <mergeCell ref="N134:Q134"/>
    <mergeCell ref="N107:Q107"/>
    <mergeCell ref="N108:Q108"/>
    <mergeCell ref="N109:Q109"/>
    <mergeCell ref="N110:Q110"/>
    <mergeCell ref="N111:Q111"/>
    <mergeCell ref="N112:Q112"/>
    <mergeCell ref="N114:Q114"/>
    <mergeCell ref="L116:Q116"/>
    <mergeCell ref="C122:Q12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ácia rozpočtu"/>
    <hyperlink ref="L1" location="C13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201811 - Rekonštrukcia ša...</vt:lpstr>
      <vt:lpstr>'201811 - Rekonštrukcia ša...'!Názvy_tlače</vt:lpstr>
      <vt:lpstr>'Rekapitulácia stavby'!Názvy_tlače</vt:lpstr>
      <vt:lpstr>'201811 - Rekonštrukcia ša...'!Oblasť_tlače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Lenovo-Home\Lenovo</dc:creator>
  <cp:lastModifiedBy>VIKI</cp:lastModifiedBy>
  <cp:lastPrinted>2018-06-14T07:38:26Z</cp:lastPrinted>
  <dcterms:created xsi:type="dcterms:W3CDTF">2018-06-14T06:41:42Z</dcterms:created>
  <dcterms:modified xsi:type="dcterms:W3CDTF">2019-09-17T08:28:57Z</dcterms:modified>
</cp:coreProperties>
</file>